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E614D546-9205-46AC-9B29-DE0C0586DA3E}" xr6:coauthVersionLast="47" xr6:coauthVersionMax="47" xr10:uidLastSave="{00000000-0000-0000-0000-000000000000}"/>
  <workbookProtection workbookAlgorithmName="SHA-512" workbookHashValue="RlHwUD0HViGBBQrY1mVbfGlGl/SLD5BKadg92fX2aOx2inpQsCs/vbNgobojAVmjlgQkwJaI2WTmD72oNrqn4w==" workbookSaltValue="iZQsEctGrxSUXxoRAouLuQ==" workbookSpinCount="100000" lockStructure="1"/>
  <bookViews>
    <workbookView xWindow="-108" yWindow="-108" windowWidth="23256" windowHeight="12576" tabRatio="689" activeTab="4" xr2:uid="{DDF2F2A0-F16F-4E11-AC50-984C0355AFC0}"/>
  </bookViews>
  <sheets>
    <sheet name="INSTRUCTIONS" sheetId="5" r:id="rId1"/>
    <sheet name="Project Worksheet " sheetId="9" r:id="rId2"/>
    <sheet name="Calculator" sheetId="3" r:id="rId3"/>
    <sheet name="Standard Eligible Measures" sheetId="7" r:id="rId4"/>
    <sheet name="Useful Life Reference" sheetId="8" r:id="rId5"/>
  </sheets>
  <definedNames>
    <definedName name="Operational_Savings">Calculator!#REF!</definedName>
    <definedName name="_xlnm.Print_Area" localSheetId="0">INSTRUCTIONS!$A$1:$L$22</definedName>
    <definedName name="_xlnm.Print_Area" localSheetId="1">'Project Worksheet '!$B$1:$P$79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9" l="1"/>
  <c r="M42" i="9"/>
  <c r="M43" i="9"/>
  <c r="M44" i="9"/>
  <c r="M45" i="9"/>
  <c r="M46" i="9"/>
  <c r="M47" i="9"/>
  <c r="M48" i="9"/>
  <c r="M49" i="9"/>
  <c r="M50" i="9"/>
  <c r="M41" i="9"/>
  <c r="L42" i="9"/>
  <c r="L43" i="9"/>
  <c r="L44" i="9"/>
  <c r="L45" i="9"/>
  <c r="L46" i="9"/>
  <c r="L47" i="9"/>
  <c r="L48" i="9"/>
  <c r="L49" i="9"/>
  <c r="L50" i="9"/>
  <c r="L41" i="9"/>
  <c r="J42" i="9"/>
  <c r="J43" i="9"/>
  <c r="J44" i="9"/>
  <c r="J51" i="9" s="1"/>
  <c r="J45" i="9"/>
  <c r="J46" i="9"/>
  <c r="J47" i="9"/>
  <c r="J48" i="9"/>
  <c r="J49" i="9"/>
  <c r="J50" i="9"/>
  <c r="J41" i="9"/>
  <c r="C7" i="9" l="1"/>
  <c r="F53" i="9"/>
  <c r="I60" i="9"/>
  <c r="I61" i="9"/>
  <c r="I59" i="9"/>
  <c r="L62" i="9" l="1"/>
  <c r="K51" i="9" l="1"/>
  <c r="F51" i="9"/>
  <c r="F54" i="9" s="1"/>
  <c r="C15" i="3"/>
  <c r="C28" i="9"/>
  <c r="E27" i="9"/>
  <c r="C33" i="9" s="1"/>
  <c r="C35" i="9" s="1"/>
  <c r="L51" i="9"/>
  <c r="I51" i="9"/>
  <c r="C60" i="9" s="1"/>
  <c r="D60" i="9" s="1"/>
  <c r="L61" i="9" s="1"/>
  <c r="H51" i="9"/>
  <c r="E51" i="9"/>
  <c r="E54" i="9" s="1"/>
  <c r="G57" i="9" s="1"/>
  <c r="J73" i="9" s="1"/>
  <c r="C42" i="9"/>
  <c r="D42" i="9"/>
  <c r="C43" i="9"/>
  <c r="D43" i="9"/>
  <c r="C44" i="9"/>
  <c r="D44" i="9"/>
  <c r="C45" i="9"/>
  <c r="D45" i="9"/>
  <c r="C46" i="9"/>
  <c r="D46" i="9"/>
  <c r="C47" i="9"/>
  <c r="D47" i="9"/>
  <c r="C48" i="9"/>
  <c r="D48" i="9"/>
  <c r="C49" i="9"/>
  <c r="D49" i="9"/>
  <c r="C50" i="9"/>
  <c r="D50" i="9"/>
  <c r="D10" i="3"/>
  <c r="D41" i="9"/>
  <c r="C41" i="9"/>
  <c r="K27" i="9"/>
  <c r="I35" i="9" s="1"/>
  <c r="J27" i="9"/>
  <c r="H33" i="9" s="1"/>
  <c r="I27" i="9"/>
  <c r="G35" i="9" s="1"/>
  <c r="H27" i="9"/>
  <c r="F35" i="9" s="1"/>
  <c r="G27" i="9"/>
  <c r="E35" i="9" s="1"/>
  <c r="F27" i="9"/>
  <c r="D33" i="9" s="1"/>
  <c r="G51" i="9" l="1"/>
  <c r="D35" i="9"/>
  <c r="H35" i="9"/>
  <c r="C14" i="3"/>
  <c r="E33" i="9"/>
  <c r="F33" i="9"/>
  <c r="G33" i="9"/>
  <c r="I33" i="9"/>
  <c r="C5" i="9" l="1"/>
  <c r="G58" i="9"/>
  <c r="C58" i="9" s="1"/>
  <c r="C59" i="9"/>
  <c r="D59" i="9" s="1"/>
  <c r="L60" i="9" s="1"/>
  <c r="B37" i="9"/>
  <c r="N50" i="9" l="1"/>
  <c r="N42" i="9"/>
  <c r="N44" i="9"/>
  <c r="N48" i="9"/>
  <c r="N47" i="9"/>
  <c r="N45" i="9"/>
  <c r="N46" i="9"/>
  <c r="N43" i="9"/>
  <c r="N49" i="9"/>
  <c r="M51" i="9" l="1"/>
  <c r="L58" i="9" s="1"/>
  <c r="N41" i="9"/>
  <c r="N51" i="9" s="1"/>
  <c r="D16" i="3" l="1"/>
  <c r="G59" i="9"/>
  <c r="J67" i="9" s="1"/>
  <c r="D58" i="9"/>
  <c r="D62" i="9" l="1"/>
  <c r="L59" i="9"/>
  <c r="D68" i="9" l="1"/>
  <c r="L63" i="9" s="1"/>
  <c r="J66" i="9" l="1"/>
  <c r="K63" i="9"/>
  <c r="K62" i="9"/>
  <c r="K58" i="9"/>
  <c r="K59" i="9"/>
  <c r="K60" i="9"/>
  <c r="K61" i="9"/>
  <c r="J68" i="9" l="1"/>
  <c r="J72" i="9"/>
  <c r="J7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0" authorId="0" shapeId="0" xr:uid="{4B3B81F8-BCB2-44CA-8ACE-E50234A1C653}">
      <text>
        <r>
          <rPr>
            <sz val="10"/>
            <color rgb="FF000000"/>
            <rFont val="Tahoma"/>
            <family val="2"/>
          </rPr>
          <t xml:space="preserve">For additional guidance see Interpretive Guidance SIR in Complete Redevelopment Projects:
</t>
        </r>
        <r>
          <rPr>
            <sz val="10"/>
            <color rgb="FF000000"/>
            <rFont val="Tahoma"/>
            <family val="2"/>
          </rPr>
          <t xml:space="preserve">https://www.keepingpaceintexas.org/wp-content/uploads/2022-Incremental-Costs-Interpretation.pdf
</t>
        </r>
      </text>
    </comment>
    <comment ref="G40" authorId="0" shapeId="0" xr:uid="{5143F543-C398-40B4-9CD8-31E424440113}">
      <text>
        <r>
          <rPr>
            <b/>
            <sz val="9"/>
            <color rgb="FF000000"/>
            <rFont val="Tahoma"/>
            <family val="2"/>
          </rPr>
          <t xml:space="preserve">See Useful Life Reference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 authorId="0" shapeId="0" xr:uid="{AF6B6AA4-2D08-4B0B-A958-DE7D649958BB}">
      <text>
        <r>
          <rPr>
            <b/>
            <sz val="9"/>
            <color rgb="FF000000"/>
            <rFont val="Tahoma"/>
            <family val="2"/>
          </rPr>
          <t>Maximum allowed energy escalation rate is 3%</t>
        </r>
      </text>
    </comment>
    <comment ref="D8" authorId="0" shapeId="0" xr:uid="{7D7CE6EA-89D4-49CF-A64E-81746A094FC5}">
      <text>
        <r>
          <rPr>
            <b/>
            <sz val="9"/>
            <color rgb="FF000000"/>
            <rFont val="Tahoma"/>
            <family val="2"/>
          </rPr>
          <t>Maximum allowed is 2%</t>
        </r>
      </text>
    </comment>
    <comment ref="D9" authorId="0" shapeId="0" xr:uid="{92D1C942-AFF9-41FD-8B23-06B0B1CAC646}">
      <text>
        <r>
          <rPr>
            <sz val="9"/>
            <color rgb="FF000000"/>
            <rFont val="Tahoma"/>
            <family val="2"/>
          </rPr>
          <t xml:space="preserve">Maximum allowed is .5%
</t>
        </r>
        <r>
          <rPr>
            <sz val="9"/>
            <color rgb="FF000000"/>
            <rFont val="Tahoma"/>
            <family val="2"/>
          </rPr>
          <t>Clarify "savings degradation rate"</t>
        </r>
      </text>
    </comment>
    <comment ref="C15" authorId="0" shapeId="0" xr:uid="{E718A518-4603-49B4-BA4F-1E8A9812348C}">
      <text>
        <r>
          <rPr>
            <b/>
            <sz val="9"/>
            <color rgb="FF000000"/>
            <rFont val="Tahoma"/>
            <family val="2"/>
          </rPr>
          <t xml:space="preserve">Default Rate - </t>
        </r>
        <r>
          <rPr>
            <sz val="9"/>
            <color rgb="FF000000"/>
            <rFont val="Tahoma"/>
            <family val="2"/>
          </rPr>
          <t>the standard corporate tax default is 21%</t>
        </r>
      </text>
    </comment>
  </commentList>
</comments>
</file>

<file path=xl/sharedStrings.xml><?xml version="1.0" encoding="utf-8"?>
<sst xmlns="http://schemas.openxmlformats.org/spreadsheetml/2006/main" count="282" uniqueCount="234">
  <si>
    <t>Project Number</t>
  </si>
  <si>
    <t>Project Name</t>
  </si>
  <si>
    <t>Project Address</t>
  </si>
  <si>
    <t xml:space="preserve">   Name</t>
  </si>
  <si>
    <t xml:space="preserve">   Title</t>
  </si>
  <si>
    <t xml:space="preserve">   Organization</t>
  </si>
  <si>
    <t xml:space="preserve">   Phone #</t>
  </si>
  <si>
    <t xml:space="preserve">   Email</t>
  </si>
  <si>
    <t>Project Calculations Performed by:</t>
  </si>
  <si>
    <t>Measure Cost ($)</t>
  </si>
  <si>
    <t>Steam 
(mmBTU/yr)</t>
  </si>
  <si>
    <t>Use After Project</t>
  </si>
  <si>
    <t>Utility Cost ($/unit)</t>
  </si>
  <si>
    <t>PROJECT OVERVIEW</t>
  </si>
  <si>
    <t>Subtotal</t>
  </si>
  <si>
    <t>Electricity</t>
  </si>
  <si>
    <t>Natural Gas</t>
  </si>
  <si>
    <t>mmBTU/yr</t>
  </si>
  <si>
    <t>Steam</t>
  </si>
  <si>
    <t>Chilled Water</t>
  </si>
  <si>
    <t>Measure Useful Life (years)</t>
  </si>
  <si>
    <t>kWh/yr</t>
  </si>
  <si>
    <t>UTILITY COST SUMMARY</t>
  </si>
  <si>
    <t xml:space="preserve">Utility  </t>
  </si>
  <si>
    <t>Natural Gas 
Consumption 
(therms/yr)</t>
  </si>
  <si>
    <t>Chilled Water
(mmBTU/yr)</t>
  </si>
  <si>
    <t>Water 
Consumption 
(Kgal/yr)</t>
  </si>
  <si>
    <t>Term (years)</t>
  </si>
  <si>
    <t>Percent</t>
  </si>
  <si>
    <t>Savings
(Kgal/yr)</t>
  </si>
  <si>
    <t>Baseline / Use Before</t>
  </si>
  <si>
    <t>Interest Rate</t>
  </si>
  <si>
    <t>Total Savings Over Assessment Term</t>
  </si>
  <si>
    <t>Project ITPR:</t>
  </si>
  <si>
    <t>Savings
mmBTU/yr</t>
  </si>
  <si>
    <r>
      <rPr>
        <b/>
        <sz val="10"/>
        <color theme="1"/>
        <rFont val="Calibri"/>
        <family val="2"/>
        <scheme val="minor"/>
      </rPr>
      <t>Electricity Consumption</t>
    </r>
    <r>
      <rPr>
        <b/>
        <sz val="11"/>
        <color theme="1"/>
        <rFont val="Calibri"/>
        <family val="2"/>
        <scheme val="minor"/>
      </rPr>
      <t xml:space="preserve">
(kWh/yr)</t>
    </r>
  </si>
  <si>
    <t>ITPR TITLE</t>
  </si>
  <si>
    <t>ITPR COMPANY</t>
  </si>
  <si>
    <t>ITPR PHONE</t>
  </si>
  <si>
    <t>ITPR EMAIL</t>
  </si>
  <si>
    <t>Kgal/yr</t>
  </si>
  <si>
    <t>Split Systems</t>
  </si>
  <si>
    <t>Demand
(kW/yr)</t>
  </si>
  <si>
    <t>Water/Wastewater</t>
  </si>
  <si>
    <t>Tax Rate</t>
  </si>
  <si>
    <r>
      <t xml:space="preserve">Electricity </t>
    </r>
    <r>
      <rPr>
        <b/>
        <sz val="10"/>
        <color theme="1"/>
        <rFont val="Calibri"/>
        <family val="2"/>
        <scheme val="minor"/>
      </rPr>
      <t xml:space="preserve">Production </t>
    </r>
    <r>
      <rPr>
        <b/>
        <sz val="11"/>
        <color theme="1"/>
        <rFont val="Calibri"/>
        <family val="2"/>
        <scheme val="minor"/>
      </rPr>
      <t>(kWh/yr)</t>
    </r>
  </si>
  <si>
    <t>Electricity Demand
(kW/yr)</t>
  </si>
  <si>
    <t>Savings to Investment Ratio (SIR)</t>
  </si>
  <si>
    <t xml:space="preserve">Use NIST calculator: https://pages.nist.gov/eerc/   </t>
  </si>
  <si>
    <t>Utility Escalation Rate</t>
  </si>
  <si>
    <t>Calculate Total Escalation</t>
  </si>
  <si>
    <t>Degradation Rate</t>
  </si>
  <si>
    <t>Total Escalation</t>
  </si>
  <si>
    <t>O&amp;M Escalation Rate</t>
  </si>
  <si>
    <t>Calculate Depreciation</t>
  </si>
  <si>
    <t>Total Measure Cost</t>
  </si>
  <si>
    <t>Company Tax Rate</t>
  </si>
  <si>
    <t>Total Depreciation</t>
  </si>
  <si>
    <t>Savings
(kWh/yr)</t>
  </si>
  <si>
    <t>STANDARD ELIGIBLE MEASURES LIST</t>
  </si>
  <si>
    <t>OTHER MEASURES</t>
  </si>
  <si>
    <t>Description</t>
  </si>
  <si>
    <t>DESCRIPTION</t>
  </si>
  <si>
    <t>Interior lighting
Parking lot lighting
Lighting controls</t>
  </si>
  <si>
    <t>HVAC Controls
High efficiency chillers, boilers, and furnaces
Variable speed drives on motors, fans, and pumps
Roof top unit</t>
  </si>
  <si>
    <t>As needed</t>
  </si>
  <si>
    <t>Solar power/storage
Combined heat and power (CHP)
Wind power
Geothermal energy</t>
  </si>
  <si>
    <t>Architectural costs
Engineering costs
ITPR costs</t>
  </si>
  <si>
    <r>
      <rPr>
        <sz val="10"/>
        <rFont val="Calibri"/>
        <family val="2"/>
        <scheme val="minor"/>
      </rPr>
      <t>EXAMPLES</t>
    </r>
    <r>
      <rPr>
        <sz val="8"/>
        <rFont val="Calibri"/>
        <family val="2"/>
        <scheme val="minor"/>
      </rPr>
      <t xml:space="preserve"> (including but not limited to)</t>
    </r>
  </si>
  <si>
    <r>
      <t>Domestic Hot Water 
Plumbing/Fixtures
Irrigation System Renovation</t>
    </r>
    <r>
      <rPr>
        <sz val="7"/>
        <color theme="1"/>
        <rFont val="Calibri"/>
        <family val="2"/>
        <scheme val="minor"/>
      </rPr>
      <t xml:space="preserve"> </t>
    </r>
    <r>
      <rPr>
        <sz val="8"/>
        <color theme="1"/>
        <rFont val="Calibri"/>
        <family val="2"/>
        <scheme val="minor"/>
      </rPr>
      <t>and</t>
    </r>
    <r>
      <rPr>
        <sz val="7"/>
        <color theme="1"/>
        <rFont val="Calibri"/>
        <family val="2"/>
        <scheme val="minor"/>
      </rPr>
      <t xml:space="preserve"> </t>
    </r>
    <r>
      <rPr>
        <sz val="8"/>
        <color theme="1"/>
        <rFont val="Calibri"/>
        <family val="2"/>
        <scheme val="minor"/>
      </rPr>
      <t>Controls
Pumps/Motors</t>
    </r>
  </si>
  <si>
    <t>UTILITY CONSERVATION MEASURES (UCRMs)</t>
  </si>
  <si>
    <t xml:space="preserve">01.0   Lighting </t>
  </si>
  <si>
    <t>02.0   HVAC</t>
  </si>
  <si>
    <t>03.0   Electrical</t>
  </si>
  <si>
    <t>04.0   Building Envelope</t>
  </si>
  <si>
    <t>06.0   Renewables/Distributed Generation</t>
  </si>
  <si>
    <t>07.0   Other UCRM</t>
  </si>
  <si>
    <t>08.0   Indirect Costs/Soft Costs</t>
  </si>
  <si>
    <t>09.0   Owner Buydown</t>
  </si>
  <si>
    <t>SEM Table</t>
  </si>
  <si>
    <t xml:space="preserve"> Eligible Measures </t>
  </si>
  <si>
    <t>Measure 
#</t>
  </si>
  <si>
    <t>Eligible Measures</t>
  </si>
  <si>
    <t>Number of Eligible Measures:</t>
  </si>
  <si>
    <t>PACE Region</t>
  </si>
  <si>
    <t>ELGIBLE MEASURES  SUMMARY</t>
  </si>
  <si>
    <t>Annual Utility Savings/Production</t>
  </si>
  <si>
    <t>Submission date</t>
  </si>
  <si>
    <r>
      <rPr>
        <b/>
        <sz val="10"/>
        <color theme="1"/>
        <rFont val="Calibri"/>
        <family val="2"/>
        <scheme val="minor"/>
      </rPr>
      <t>Produced</t>
    </r>
    <r>
      <rPr>
        <b/>
        <sz val="11"/>
        <color theme="1"/>
        <rFont val="Calibri"/>
        <family val="2"/>
        <scheme val="minor"/>
      </rPr>
      <t xml:space="preserve">
(kW/yr)</t>
    </r>
  </si>
  <si>
    <t>05.0   Water Efficiency</t>
  </si>
  <si>
    <t>Annual Savings ($)</t>
  </si>
  <si>
    <t>NA</t>
  </si>
  <si>
    <t>10.0   Avoided Cost of Capital</t>
  </si>
  <si>
    <t>11.0   Other Measures</t>
  </si>
  <si>
    <t>How To Calculate Utility Escalation Rate</t>
  </si>
  <si>
    <t>Total Yearly Utility Savings ($)</t>
  </si>
  <si>
    <t>Utility and O&amp;M Savings Year 1 
($)</t>
  </si>
  <si>
    <t xml:space="preserve">Subtotal </t>
  </si>
  <si>
    <t>Total Financial and Tax Savings</t>
  </si>
  <si>
    <t>Project Term Savings with Rebates/Incentives ($)</t>
  </si>
  <si>
    <t>Project Term Total Savings</t>
  </si>
  <si>
    <t>Measure</t>
  </si>
  <si>
    <t>Financial Analysis</t>
  </si>
  <si>
    <t>Total</t>
  </si>
  <si>
    <t>Financial Savings</t>
  </si>
  <si>
    <t>Project Term
 Total Savings</t>
  </si>
  <si>
    <t>Utility/ Operating 
Savings</t>
  </si>
  <si>
    <t>Cells with Yellow are required input field cells</t>
  </si>
  <si>
    <t>Cells with Grey are calculated cells</t>
  </si>
  <si>
    <t>Cells with Blue are information cells</t>
  </si>
  <si>
    <r>
      <rPr>
        <b/>
        <sz val="12"/>
        <color theme="1"/>
        <rFont val="Calibri"/>
        <family val="2"/>
        <scheme val="minor"/>
      </rPr>
      <t>INSTRUCTIONS:</t>
    </r>
    <r>
      <rPr>
        <sz val="12"/>
        <color theme="1"/>
        <rFont val="Calibri"/>
        <family val="2"/>
        <scheme val="minor"/>
      </rPr>
      <t xml:space="preserve">
Start with the </t>
    </r>
    <r>
      <rPr>
        <b/>
        <sz val="12"/>
        <color theme="4"/>
        <rFont val="Calibri"/>
        <family val="2"/>
        <scheme val="minor"/>
      </rPr>
      <t>"Project Worksheet"</t>
    </r>
    <r>
      <rPr>
        <sz val="12"/>
        <color theme="1"/>
        <rFont val="Calibri"/>
        <family val="2"/>
        <scheme val="minor"/>
      </rPr>
      <t xml:space="preserve"> Tab and enter all relevant project information 
</t>
    </r>
  </si>
  <si>
    <t>SEE ACCOMPANYING TECHNICAL GUIDE FOR DEFINITIONS AND ADDITIONAL INFORMATION</t>
  </si>
  <si>
    <t>Elevators
High efficiency hot water heating systems
Building automation/energy management systems</t>
  </si>
  <si>
    <t>Windows (replacement/enclosures)
Envelope insulation  (roof/attic/ exterior walls)
Roof (replacement/enclosure)
Doors</t>
  </si>
  <si>
    <t>ITPR Fee</t>
  </si>
  <si>
    <t>Equipment Item</t>
  </si>
  <si>
    <t>Median Years</t>
  </si>
  <si>
    <t>Window unit</t>
  </si>
  <si>
    <t>Commercial through-the wall</t>
  </si>
  <si>
    <t>Water-cooled package</t>
  </si>
  <si>
    <t>Heat Pumps</t>
  </si>
  <si>
    <t>Air Conditioner</t>
  </si>
  <si>
    <t>Commercial air-to-air</t>
  </si>
  <si>
    <t>Commercial water-to-air</t>
  </si>
  <si>
    <t>Roof-top Air Conditioners</t>
  </si>
  <si>
    <t>Single-zone</t>
  </si>
  <si>
    <t>Multi-zone</t>
  </si>
  <si>
    <t>Boilers, hot water (steam)</t>
  </si>
  <si>
    <t>Steel water-tube</t>
  </si>
  <si>
    <t>24 (30)</t>
  </si>
  <si>
    <t>Steel fire-tube</t>
  </si>
  <si>
    <t>25 (25)</t>
  </si>
  <si>
    <t xml:space="preserve">Cast iron </t>
  </si>
  <si>
    <t>35 (30)</t>
  </si>
  <si>
    <t>Electric</t>
  </si>
  <si>
    <t>Burners</t>
  </si>
  <si>
    <t>Furnaces</t>
  </si>
  <si>
    <t>Gas or oil-fired</t>
  </si>
  <si>
    <t>Unit heaters</t>
  </si>
  <si>
    <t>Gas or electric</t>
  </si>
  <si>
    <t>Hot water or steam</t>
  </si>
  <si>
    <t>Air terminals</t>
  </si>
  <si>
    <t>Diffusers, grilles, and registers</t>
  </si>
  <si>
    <t>Induction and fan coil units</t>
  </si>
  <si>
    <t>VAV and double-duct boxes</t>
  </si>
  <si>
    <t>Fans</t>
  </si>
  <si>
    <t>Centrifugal</t>
  </si>
  <si>
    <t>Axial</t>
  </si>
  <si>
    <t>Propeller</t>
  </si>
  <si>
    <t>Ventilating roof-mounted</t>
  </si>
  <si>
    <t>Packaged chillers</t>
  </si>
  <si>
    <t>Reciprocating</t>
  </si>
  <si>
    <t>Absorption</t>
  </si>
  <si>
    <t>Cooling towers</t>
  </si>
  <si>
    <t>Galvanized metal</t>
  </si>
  <si>
    <t>Wood</t>
  </si>
  <si>
    <t>Ceramic</t>
  </si>
  <si>
    <t>Air-cooled condenser</t>
  </si>
  <si>
    <t>Evaporative condenser</t>
  </si>
  <si>
    <t>Insulation</t>
  </si>
  <si>
    <t>Molded</t>
  </si>
  <si>
    <t>Blanket</t>
  </si>
  <si>
    <t>Pumps</t>
  </si>
  <si>
    <t>Base-mounted</t>
  </si>
  <si>
    <t>Pipe-mounted</t>
  </si>
  <si>
    <t>Sump and well</t>
  </si>
  <si>
    <t>Condensate</t>
  </si>
  <si>
    <t>Reciprocating engines</t>
  </si>
  <si>
    <t>Steam turbines</t>
  </si>
  <si>
    <t>Controls</t>
  </si>
  <si>
    <t>Pneumatic</t>
  </si>
  <si>
    <t>Electronic</t>
  </si>
  <si>
    <t>Rooftop unit</t>
  </si>
  <si>
    <t xml:space="preserve"> -Air-cooled condenser</t>
  </si>
  <si>
    <t xml:space="preserve"> -Electric Heat Air Handler</t>
  </si>
  <si>
    <t xml:space="preserve"> -Gas-fired furnace</t>
  </si>
  <si>
    <t>Water-source Heat Pump</t>
  </si>
  <si>
    <t>Air-cooled chiller</t>
  </si>
  <si>
    <t>Water-cooled chiller</t>
  </si>
  <si>
    <t>Cooling Tower (Galvanized, Stainless)</t>
  </si>
  <si>
    <t>Boiler (Steel, water tube)</t>
  </si>
  <si>
    <t>Pumps, Base-mounted</t>
  </si>
  <si>
    <t>Pumps, Pipe-mounted</t>
  </si>
  <si>
    <t>Pumps, Condensate</t>
  </si>
  <si>
    <t>Terminal Air Handlers, VAV</t>
  </si>
  <si>
    <t>Hydronic Air Handler</t>
  </si>
  <si>
    <r>
      <rPr>
        <i/>
        <u/>
        <sz val="12"/>
        <color theme="10"/>
        <rFont val="Calibri"/>
        <family val="2"/>
        <scheme val="minor"/>
      </rPr>
      <t>This list is adapted from the ASHRAE Equipment Life Expectancy chart</t>
    </r>
    <r>
      <rPr>
        <i/>
        <u/>
        <sz val="11"/>
        <color theme="10"/>
        <rFont val="Calibri"/>
        <family val="2"/>
        <scheme val="minor"/>
      </rPr>
      <t xml:space="preserve">
For additional information, visit ASHRAE.org </t>
    </r>
  </si>
  <si>
    <r>
      <rPr>
        <i/>
        <u/>
        <sz val="12"/>
        <color theme="10"/>
        <rFont val="Calibri"/>
        <family val="2"/>
        <scheme val="minor"/>
      </rPr>
      <t>* This list is adapted from the State Energy Conservation Office LoanSTAR UCRM Numbering Assignments</t>
    </r>
    <r>
      <rPr>
        <i/>
        <u/>
        <sz val="11"/>
        <color theme="10"/>
        <rFont val="Calibri"/>
        <family val="2"/>
        <scheme val="minor"/>
      </rPr>
      <t xml:space="preserve">
For additional information visit comptroller.texas.gov/programs/SECO</t>
    </r>
  </si>
  <si>
    <t>PACE Financed Amount ($)</t>
  </si>
  <si>
    <t>Loan  to Property Ratio (LTV) (%)</t>
  </si>
  <si>
    <t>©</t>
  </si>
  <si>
    <r>
      <rPr>
        <b/>
        <sz val="11"/>
        <color theme="1"/>
        <rFont val="Calibri"/>
        <family val="2"/>
        <scheme val="minor"/>
      </rPr>
      <t xml:space="preserve">     Estimated Useful Life</t>
    </r>
    <r>
      <rPr>
        <sz val="11"/>
        <color theme="1"/>
        <rFont val="Calibri"/>
        <family val="2"/>
        <scheme val="minor"/>
      </rPr>
      <t xml:space="preserve"> – The average number of years that a particular type of mechanical/ electrical equipment, normally maintained, can be expected to perform reliably with reasonable efficiency.    
     Exceptions to these life expectancies may be considered at the discretion of the technical reviewer if, in their opinion, sufficient evidence has been presented to warrant variance from the stated norms.
     Typical life expectancies will be as follows:</t>
    </r>
  </si>
  <si>
    <t>SIR Calculation Method</t>
  </si>
  <si>
    <t>Dropdowns</t>
  </si>
  <si>
    <t>Full Cost</t>
  </si>
  <si>
    <t>Incremental to Code (New Construction Only)</t>
  </si>
  <si>
    <t>Notes:</t>
  </si>
  <si>
    <t>07.0   Appliances (Permanently Affixed)</t>
  </si>
  <si>
    <t>08.0   Other UCRM</t>
  </si>
  <si>
    <t>Measure #</t>
  </si>
  <si>
    <t>SIR Type</t>
  </si>
  <si>
    <t>Rebate /Incentive  
 ($)</t>
  </si>
  <si>
    <t>Loan Interest Tax Savings</t>
  </si>
  <si>
    <t>Depreciation Tax Savings</t>
  </si>
  <si>
    <t xml:space="preserve"> Tax Savings ($)</t>
  </si>
  <si>
    <t>Total Expense Amount</t>
  </si>
  <si>
    <t>Avoided Cost of Capital</t>
  </si>
  <si>
    <t>09.0   Indirect Costs/Soft Costs</t>
  </si>
  <si>
    <t>Incremental Measure Cost vs. Code ($)</t>
  </si>
  <si>
    <t>SIR</t>
  </si>
  <si>
    <t>Savings</t>
  </si>
  <si>
    <t>Investment</t>
  </si>
  <si>
    <t>Savings Type</t>
  </si>
  <si>
    <t>Total Savings</t>
  </si>
  <si>
    <t>Total Project Term Utility and O&amp;M Savings ($)</t>
  </si>
  <si>
    <t>O&amp;M Savings ($)</t>
  </si>
  <si>
    <t>Tax Credit ($)</t>
  </si>
  <si>
    <t>Total Interest Paid</t>
  </si>
  <si>
    <t>Principal</t>
  </si>
  <si>
    <t>ITPR NAME</t>
  </si>
  <si>
    <t>Transaction Costs</t>
  </si>
  <si>
    <t>Total Financing Amount</t>
  </si>
  <si>
    <t>Tax Credits</t>
  </si>
  <si>
    <t>Other Savings</t>
  </si>
  <si>
    <t>Owner Contribution</t>
  </si>
  <si>
    <t>Property Value</t>
  </si>
  <si>
    <t>Loan Summary</t>
  </si>
  <si>
    <r>
      <rPr>
        <b/>
        <sz val="12"/>
        <color theme="1"/>
        <rFont val="Calibri"/>
        <family val="2"/>
        <scheme val="minor"/>
      </rPr>
      <t>PACE ITPR Workbook</t>
    </r>
    <r>
      <rPr>
        <sz val="12"/>
        <color theme="1"/>
        <rFont val="Calibri"/>
        <family val="2"/>
        <scheme val="minor"/>
      </rPr>
      <t xml:space="preserve">
This tool is designed to help parties determine the C-PACE financing amount eligible for individual projects in regions that have adopted the Texas PACE program. All Texas PACE funded projects must achieve a savings to investment (SIR) ratio </t>
    </r>
    <r>
      <rPr>
        <u/>
        <sz val="12"/>
        <color theme="1"/>
        <rFont val="Calibri"/>
        <family val="2"/>
        <scheme val="minor"/>
      </rPr>
      <t>&gt;</t>
    </r>
    <r>
      <rPr>
        <sz val="12"/>
        <color theme="1"/>
        <rFont val="Calibri"/>
        <family val="2"/>
        <scheme val="minor"/>
      </rPr>
      <t xml:space="preserve"> 1,  and must not exceed a loan to value (LTV) ratio of 25%. 
Please see the Texas PACE Statute and PACE in a Box guidelines for additional information.   https://www.keepingpaceintexas.org/
</t>
    </r>
    <r>
      <rPr>
        <sz val="11"/>
        <color theme="1"/>
        <rFont val="Calibri"/>
        <family val="2"/>
        <scheme val="minor"/>
      </rPr>
      <t>This tool is provided for information purposes only and is not a substitute for an energy audit, technical reviewer report or any other requirement under the PACE in a Box and local program administrator guidelines. This tool does not represent a guarrantee of approval of the proposed project by the program administrator.</t>
    </r>
  </si>
  <si>
    <t>Updated:</t>
  </si>
  <si>
    <t>SIR (Excluding Interest)</t>
  </si>
  <si>
    <t>Utility Savings ($)</t>
  </si>
  <si>
    <t>PACE ITPR Workbook v3.3</t>
  </si>
  <si>
    <r>
      <t xml:space="preserve">If you would like permission to use material from the PACE ITPR Workbook other than for review purposes, 
please contact: </t>
    </r>
    <r>
      <rPr>
        <sz val="11"/>
        <color theme="4"/>
        <rFont val="Calibri"/>
        <family val="2"/>
        <scheme val="minor"/>
      </rPr>
      <t>permissions@KeepingPACEinTexas.org.</t>
    </r>
    <r>
      <rPr>
        <sz val="11"/>
        <color theme="1"/>
        <rFont val="Calibri"/>
        <family val="2"/>
        <scheme val="minor"/>
      </rPr>
      <t xml:space="preserve">
Copyright © 2025 | Keeping PACE in Texas</t>
    </r>
  </si>
  <si>
    <t>Copyright © 2025 | Keeping PACE in Texas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</si>
</sst>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quot;$&quot;#,##0.0000"/>
    <numFmt numFmtId="168" formatCode="_(&quot;$&quot;* #,##0_);_(&quot;$&quot;* \(#,##0\);_(&quot;$&quot;* &quot;-&quot;??_);_(@_)"/>
  </numFmts>
  <fonts count="46"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theme="1"/>
      <name val="Georgia"/>
      <family val="2"/>
    </font>
    <font>
      <sz val="10"/>
      <name val="Arial"/>
      <family val="2"/>
    </font>
    <font>
      <sz val="11"/>
      <color rgb="FFFF0000"/>
      <name val="Calibri"/>
      <family val="2"/>
      <scheme val="minor"/>
    </font>
    <font>
      <sz val="8"/>
      <color theme="1"/>
      <name val="Calibri"/>
      <family val="2"/>
      <scheme val="minor"/>
    </font>
    <font>
      <i/>
      <sz val="11"/>
      <color theme="1"/>
      <name val="Calibri"/>
      <family val="2"/>
      <scheme val="minor"/>
    </font>
    <font>
      <sz val="9"/>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rgb="FF9C5700"/>
      <name val="Calibri"/>
      <family val="2"/>
      <scheme val="minor"/>
    </font>
    <font>
      <u/>
      <sz val="11"/>
      <color theme="10"/>
      <name val="Calibri"/>
      <family val="2"/>
      <scheme val="minor"/>
    </font>
    <font>
      <b/>
      <sz val="11"/>
      <color rgb="FFFF3300"/>
      <name val="Calibri"/>
      <family val="2"/>
      <scheme val="minor"/>
    </font>
    <font>
      <b/>
      <i/>
      <sz val="11"/>
      <color rgb="FFFF0000"/>
      <name val="Calibri"/>
      <family val="2"/>
      <scheme val="minor"/>
    </font>
    <font>
      <b/>
      <i/>
      <sz val="10"/>
      <color theme="1"/>
      <name val="Calibri"/>
      <family val="2"/>
      <scheme val="minor"/>
    </font>
    <font>
      <b/>
      <sz val="10"/>
      <color rgb="FFFF3300"/>
      <name val="Calibri"/>
      <family val="2"/>
      <scheme val="minor"/>
    </font>
    <font>
      <i/>
      <sz val="10"/>
      <color theme="1"/>
      <name val="Calibri"/>
      <family val="2"/>
      <scheme val="minor"/>
    </font>
    <font>
      <sz val="8"/>
      <name val="Calibri"/>
      <family val="2"/>
      <scheme val="minor"/>
    </font>
    <font>
      <sz val="10"/>
      <name val="Calibri"/>
      <family val="2"/>
      <scheme val="minor"/>
    </font>
    <font>
      <sz val="7"/>
      <color theme="1"/>
      <name val="Calibri"/>
      <family val="2"/>
      <scheme val="minor"/>
    </font>
    <font>
      <i/>
      <sz val="11"/>
      <color theme="5"/>
      <name val="Calibri"/>
      <family val="2"/>
      <scheme val="minor"/>
    </font>
    <font>
      <b/>
      <sz val="10.5"/>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4"/>
      <name val="Calibri"/>
      <family val="2"/>
      <scheme val="minor"/>
    </font>
    <font>
      <sz val="12"/>
      <color theme="1"/>
      <name val="Calibri"/>
      <family val="2"/>
      <scheme val="minor"/>
    </font>
    <font>
      <b/>
      <sz val="12"/>
      <color theme="4"/>
      <name val="Calibri"/>
      <family val="2"/>
      <scheme val="minor"/>
    </font>
    <font>
      <sz val="11"/>
      <color theme="5" tint="0.79998168889431442"/>
      <name val="Calibri"/>
      <family val="2"/>
      <scheme val="minor"/>
    </font>
    <font>
      <u/>
      <sz val="12"/>
      <color theme="1"/>
      <name val="Calibri"/>
      <family val="2"/>
      <scheme val="minor"/>
    </font>
    <font>
      <b/>
      <sz val="18"/>
      <color theme="0"/>
      <name val="Calibri"/>
      <family val="2"/>
      <scheme val="minor"/>
    </font>
    <font>
      <b/>
      <sz val="16"/>
      <color theme="0"/>
      <name val="Calibri"/>
      <family val="2"/>
      <scheme val="minor"/>
    </font>
    <font>
      <i/>
      <u/>
      <sz val="11"/>
      <color theme="10"/>
      <name val="Calibri"/>
      <family val="2"/>
      <scheme val="minor"/>
    </font>
    <font>
      <i/>
      <u/>
      <sz val="12"/>
      <color theme="10"/>
      <name val="Calibri"/>
      <family val="2"/>
      <scheme val="minor"/>
    </font>
    <font>
      <b/>
      <sz val="9"/>
      <color rgb="FF000000"/>
      <name val="Tahoma"/>
      <family val="2"/>
    </font>
    <font>
      <sz val="9"/>
      <color rgb="FF000000"/>
      <name val="Tahoma"/>
      <family val="2"/>
    </font>
    <font>
      <b/>
      <i/>
      <sz val="11"/>
      <color theme="1"/>
      <name val="Calibri"/>
      <family val="2"/>
      <scheme val="minor"/>
    </font>
    <font>
      <b/>
      <i/>
      <sz val="14"/>
      <color theme="1"/>
      <name val="Calibri"/>
      <family val="2"/>
      <scheme val="minor"/>
    </font>
    <font>
      <sz val="10"/>
      <color rgb="FF000000"/>
      <name val="Tahoma"/>
      <family val="2"/>
    </font>
  </fonts>
  <fills count="1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5"/>
      </patternFill>
    </fill>
    <fill>
      <patternFill patternType="solid">
        <fgColor theme="8"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EB9C"/>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2F75B5"/>
        <bgColor indexed="64"/>
      </patternFill>
    </fill>
    <fill>
      <patternFill patternType="solid">
        <fgColor rgb="FFDEEBF9"/>
        <bgColor indexed="64"/>
      </patternFill>
    </fill>
    <fill>
      <patternFill patternType="solid">
        <fgColor rgb="FFD8D9D9"/>
        <bgColor indexed="64"/>
      </patternFill>
    </fill>
    <fill>
      <patternFill patternType="solid">
        <fgColor rgb="FFFFF3CC"/>
        <bgColor indexed="64"/>
      </patternFill>
    </fill>
  </fills>
  <borders count="56">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auto="1"/>
      </left>
      <right/>
      <top/>
      <bottom style="thin">
        <color auto="1"/>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top style="thin">
        <color theme="8" tint="-0.249977111117893"/>
      </top>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indexed="64"/>
      </right>
      <top style="thin">
        <color indexed="64"/>
      </top>
      <bottom/>
      <diagonal/>
    </border>
    <border>
      <left/>
      <right style="thin">
        <color indexed="64"/>
      </right>
      <top style="thin">
        <color indexed="64"/>
      </top>
      <bottom/>
      <diagonal/>
    </border>
    <border>
      <left/>
      <right style="thin">
        <color auto="1"/>
      </right>
      <top style="medium">
        <color indexed="64"/>
      </top>
      <bottom style="thin">
        <color auto="1"/>
      </bottom>
      <diagonal/>
    </border>
    <border>
      <left style="thin">
        <color indexed="64"/>
      </left>
      <right/>
      <top style="thin">
        <color auto="1"/>
      </top>
      <bottom/>
      <diagonal/>
    </border>
    <border>
      <left style="medium">
        <color indexed="64"/>
      </left>
      <right style="medium">
        <color indexed="64"/>
      </right>
      <top/>
      <bottom style="medium">
        <color indexed="64"/>
      </bottom>
      <diagonal/>
    </border>
    <border>
      <left/>
      <right style="thin">
        <color auto="1"/>
      </right>
      <top style="thin">
        <color auto="1"/>
      </top>
      <bottom style="medium">
        <color auto="1"/>
      </bottom>
      <diagonal/>
    </border>
    <border>
      <left style="medium">
        <color indexed="64"/>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s>
  <cellStyleXfs count="11">
    <xf numFmtId="0" fontId="0" fillId="0" borderId="0"/>
    <xf numFmtId="44" fontId="3" fillId="0" borderId="0" applyFont="0" applyFill="0" applyBorder="0" applyAlignment="0" applyProtection="0"/>
    <xf numFmtId="9" fontId="3"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8" fillId="0" borderId="0"/>
    <xf numFmtId="0" fontId="3" fillId="5" borderId="0" applyNumberFormat="0" applyBorder="0" applyAlignment="0" applyProtection="0"/>
    <xf numFmtId="0" fontId="3" fillId="6" borderId="0" applyNumberFormat="0" applyBorder="0" applyAlignment="0" applyProtection="0"/>
    <xf numFmtId="0" fontId="17" fillId="0" borderId="0" applyNumberFormat="0" applyFill="0" applyBorder="0" applyAlignment="0" applyProtection="0"/>
    <xf numFmtId="43" fontId="3" fillId="0" borderId="0" applyFont="0" applyFill="0" applyBorder="0" applyAlignment="0" applyProtection="0"/>
  </cellStyleXfs>
  <cellXfs count="366">
    <xf numFmtId="0" fontId="0" fillId="0" borderId="0" xfId="0"/>
    <xf numFmtId="0" fontId="4" fillId="0" borderId="0" xfId="0" applyFont="1"/>
    <xf numFmtId="0" fontId="9" fillId="0" borderId="0" xfId="0" applyFont="1"/>
    <xf numFmtId="0" fontId="11" fillId="0" borderId="0" xfId="0" applyFont="1"/>
    <xf numFmtId="0" fontId="0" fillId="0" borderId="0" xfId="0" applyAlignment="1">
      <alignment wrapText="1"/>
    </xf>
    <xf numFmtId="0" fontId="9" fillId="0" borderId="0" xfId="0" applyFont="1" applyAlignment="1">
      <alignment wrapText="1"/>
    </xf>
    <xf numFmtId="0" fontId="14" fillId="0" borderId="0" xfId="0" applyFont="1" applyAlignment="1">
      <alignment wrapText="1"/>
    </xf>
    <xf numFmtId="0" fontId="18" fillId="0" borderId="0" xfId="0" applyFont="1"/>
    <xf numFmtId="0" fontId="21" fillId="0" borderId="0" xfId="0" applyFont="1"/>
    <xf numFmtId="0" fontId="22" fillId="0" borderId="0" xfId="0" applyFont="1"/>
    <xf numFmtId="0" fontId="6" fillId="0" borderId="0" xfId="0" applyFont="1"/>
    <xf numFmtId="0" fontId="0" fillId="3" borderId="2" xfId="0" applyFill="1" applyBorder="1" applyAlignment="1">
      <alignment horizontal="center"/>
    </xf>
    <xf numFmtId="0" fontId="4" fillId="10" borderId="2" xfId="0" applyFont="1" applyFill="1" applyBorder="1"/>
    <xf numFmtId="0" fontId="23" fillId="3" borderId="29" xfId="0" applyFont="1" applyFill="1" applyBorder="1"/>
    <xf numFmtId="0" fontId="10" fillId="0" borderId="0" xfId="0" applyFont="1"/>
    <xf numFmtId="0" fontId="4" fillId="11" borderId="2" xfId="0" applyFont="1" applyFill="1" applyBorder="1" applyAlignment="1">
      <alignment vertical="center"/>
    </xf>
    <xf numFmtId="0" fontId="10" fillId="10" borderId="30" xfId="0" applyFont="1" applyFill="1" applyBorder="1"/>
    <xf numFmtId="0" fontId="10" fillId="11" borderId="29" xfId="0" applyFont="1" applyFill="1" applyBorder="1" applyAlignment="1">
      <alignment wrapText="1"/>
    </xf>
    <xf numFmtId="0" fontId="10" fillId="11" borderId="29" xfId="0" applyFont="1" applyFill="1" applyBorder="1"/>
    <xf numFmtId="0" fontId="10" fillId="10" borderId="29" xfId="0" applyFont="1" applyFill="1" applyBorder="1" applyAlignment="1">
      <alignment wrapText="1"/>
    </xf>
    <xf numFmtId="0" fontId="4" fillId="10" borderId="2" xfId="0" applyFont="1" applyFill="1" applyBorder="1" applyAlignment="1">
      <alignment vertical="center"/>
    </xf>
    <xf numFmtId="0" fontId="10" fillId="10" borderId="33" xfId="0" applyFont="1" applyFill="1" applyBorder="1" applyAlignment="1">
      <alignment wrapText="1"/>
    </xf>
    <xf numFmtId="0" fontId="4" fillId="10" borderId="34" xfId="0" applyFont="1" applyFill="1" applyBorder="1"/>
    <xf numFmtId="165" fontId="20" fillId="0" borderId="24" xfId="0" applyNumberFormat="1" applyFont="1" applyBorder="1"/>
    <xf numFmtId="0" fontId="26" fillId="0" borderId="0" xfId="0" applyFont="1"/>
    <xf numFmtId="0" fontId="4" fillId="0" borderId="0" xfId="0" applyFont="1" applyAlignment="1" applyProtection="1">
      <alignment vertical="center"/>
      <protection hidden="1"/>
    </xf>
    <xf numFmtId="0" fontId="32" fillId="0" borderId="0" xfId="0" applyFont="1" applyAlignment="1">
      <alignment wrapText="1"/>
    </xf>
    <xf numFmtId="0" fontId="0" fillId="0" borderId="0" xfId="0" applyProtection="1">
      <protection locked="0"/>
    </xf>
    <xf numFmtId="0" fontId="4" fillId="0" borderId="0" xfId="0" applyFont="1" applyProtection="1">
      <protection locked="0"/>
    </xf>
    <xf numFmtId="0" fontId="0" fillId="0" borderId="0" xfId="0" applyAlignment="1" applyProtection="1">
      <alignment horizontal="center" vertical="center"/>
      <protection locked="0"/>
    </xf>
    <xf numFmtId="166" fontId="0" fillId="0" borderId="0" xfId="2" applyNumberFormat="1" applyFont="1" applyProtection="1">
      <protection locked="0"/>
    </xf>
    <xf numFmtId="164" fontId="10" fillId="0" borderId="0" xfId="0" applyNumberFormat="1" applyFont="1" applyProtection="1">
      <protection locked="0"/>
    </xf>
    <xf numFmtId="166" fontId="0" fillId="7" borderId="29" xfId="2" applyNumberFormat="1" applyFont="1" applyFill="1" applyBorder="1" applyProtection="1">
      <protection locked="0"/>
    </xf>
    <xf numFmtId="0" fontId="11" fillId="0" borderId="0" xfId="0" applyFont="1" applyProtection="1">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19" fillId="0" borderId="0" xfId="0" applyFont="1" applyProtection="1">
      <protection locked="0"/>
    </xf>
    <xf numFmtId="0" fontId="0" fillId="0" borderId="0" xfId="0" applyAlignment="1" applyProtection="1">
      <alignment horizontal="center"/>
      <protection locked="0"/>
    </xf>
    <xf numFmtId="164" fontId="0" fillId="4" borderId="30" xfId="0" applyNumberFormat="1" applyFill="1" applyBorder="1"/>
    <xf numFmtId="0" fontId="0" fillId="4" borderId="5" xfId="0" applyFill="1" applyBorder="1"/>
    <xf numFmtId="166" fontId="0" fillId="4" borderId="30" xfId="2" applyNumberFormat="1" applyFont="1" applyFill="1" applyBorder="1" applyProtection="1"/>
    <xf numFmtId="0" fontId="0" fillId="2" borderId="2" xfId="0" applyFill="1" applyBorder="1" applyAlignment="1">
      <alignment horizontal="left"/>
    </xf>
    <xf numFmtId="0" fontId="0" fillId="0" borderId="0" xfId="0" applyAlignment="1" applyProtection="1">
      <alignment vertical="center" wrapText="1"/>
      <protection locked="0"/>
    </xf>
    <xf numFmtId="0" fontId="0" fillId="0" borderId="0" xfId="0" applyAlignment="1" applyProtection="1">
      <alignment horizontal="left"/>
      <protection locked="0"/>
    </xf>
    <xf numFmtId="0" fontId="3" fillId="0" borderId="0" xfId="7" applyFill="1" applyBorder="1" applyAlignment="1" applyProtection="1">
      <alignment horizontal="left" vertical="center" wrapText="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4" fontId="0" fillId="7" borderId="29" xfId="0" applyNumberFormat="1" applyFill="1" applyBorder="1" applyAlignment="1" applyProtection="1">
      <alignment horizontal="center"/>
      <protection locked="0"/>
    </xf>
    <xf numFmtId="6" fontId="0" fillId="0" borderId="0" xfId="0" applyNumberFormat="1" applyProtection="1">
      <protection locked="0"/>
    </xf>
    <xf numFmtId="0" fontId="0" fillId="0" borderId="38" xfId="0" applyBorder="1" applyProtection="1">
      <protection locked="0"/>
    </xf>
    <xf numFmtId="164" fontId="0" fillId="0" borderId="0" xfId="0" applyNumberFormat="1" applyProtection="1">
      <protection locked="0"/>
    </xf>
    <xf numFmtId="0" fontId="4" fillId="0" borderId="13" xfId="0" applyFont="1" applyBorder="1" applyAlignment="1" applyProtection="1">
      <alignment horizontal="right"/>
      <protection locked="0"/>
    </xf>
    <xf numFmtId="0" fontId="0" fillId="0" borderId="13" xfId="0" applyBorder="1" applyAlignment="1" applyProtection="1">
      <alignment horizontal="left"/>
      <protection locked="0"/>
    </xf>
    <xf numFmtId="0" fontId="0" fillId="0" borderId="13" xfId="0" applyBorder="1" applyProtection="1">
      <protection locked="0"/>
    </xf>
    <xf numFmtId="0" fontId="6" fillId="0" borderId="13" xfId="0" applyFont="1" applyBorder="1" applyAlignment="1" applyProtection="1">
      <alignment horizontal="center"/>
      <protection locked="0"/>
    </xf>
    <xf numFmtId="0" fontId="4" fillId="0" borderId="0" xfId="0" applyFont="1" applyAlignment="1" applyProtection="1">
      <alignment horizontal="center" vertical="center" wrapText="1"/>
      <protection locked="0"/>
    </xf>
    <xf numFmtId="3" fontId="0" fillId="0" borderId="0" xfId="0" applyNumberFormat="1" applyAlignment="1" applyProtection="1">
      <alignment horizontal="center"/>
      <protection locked="0"/>
    </xf>
    <xf numFmtId="164" fontId="0" fillId="7" borderId="18" xfId="0" applyNumberFormat="1" applyFill="1" applyBorder="1" applyAlignment="1" applyProtection="1">
      <alignment horizontal="center"/>
      <protection locked="0"/>
    </xf>
    <xf numFmtId="164" fontId="0" fillId="7" borderId="33" xfId="0" applyNumberFormat="1" applyFill="1" applyBorder="1" applyAlignment="1" applyProtection="1">
      <alignment horizontal="center"/>
      <protection locked="0"/>
    </xf>
    <xf numFmtId="164" fontId="0" fillId="0" borderId="0" xfId="0" applyNumberFormat="1" applyAlignment="1" applyProtection="1">
      <alignment horizontal="center"/>
      <protection locked="0"/>
    </xf>
    <xf numFmtId="164" fontId="4" fillId="0" borderId="0" xfId="0" applyNumberFormat="1" applyFont="1" applyAlignment="1" applyProtection="1">
      <alignment horizontal="center"/>
      <protection locked="0"/>
    </xf>
    <xf numFmtId="8" fontId="4" fillId="0" borderId="0" xfId="0" applyNumberFormat="1" applyFont="1" applyAlignment="1" applyProtection="1">
      <alignment horizontal="center"/>
      <protection locked="0"/>
    </xf>
    <xf numFmtId="0" fontId="0" fillId="0" borderId="0" xfId="0" applyAlignment="1" applyProtection="1">
      <alignment horizontal="center" wrapText="1"/>
      <protection locked="0"/>
    </xf>
    <xf numFmtId="8" fontId="0" fillId="0" borderId="0" xfId="0" applyNumberFormat="1" applyAlignment="1" applyProtection="1">
      <alignment horizontal="center"/>
      <protection locked="0"/>
    </xf>
    <xf numFmtId="3" fontId="4" fillId="0" borderId="0" xfId="0" applyNumberFormat="1" applyFont="1" applyAlignment="1" applyProtection="1">
      <alignment horizontal="center"/>
      <protection locked="0"/>
    </xf>
    <xf numFmtId="0" fontId="30" fillId="0" borderId="0" xfId="0" applyFont="1" applyAlignment="1" applyProtection="1">
      <alignment horizontal="center"/>
      <protection locked="0"/>
    </xf>
    <xf numFmtId="164" fontId="12" fillId="0" borderId="0" xfId="1" applyNumberFormat="1" applyFont="1" applyFill="1" applyBorder="1" applyAlignment="1" applyProtection="1">
      <alignment horizontal="right"/>
      <protection locked="0"/>
    </xf>
    <xf numFmtId="0" fontId="5" fillId="0" borderId="0" xfId="0" applyFont="1" applyProtection="1">
      <protection locked="0"/>
    </xf>
    <xf numFmtId="44" fontId="0" fillId="0" borderId="0" xfId="1" applyFont="1" applyFill="1" applyBorder="1" applyAlignment="1" applyProtection="1">
      <protection locked="0"/>
    </xf>
    <xf numFmtId="44" fontId="0" fillId="0" borderId="0" xfId="1" applyFont="1" applyBorder="1" applyAlignment="1" applyProtection="1">
      <protection locked="0"/>
    </xf>
    <xf numFmtId="8" fontId="0" fillId="0" borderId="0" xfId="1" applyNumberFormat="1" applyFont="1" applyBorder="1" applyAlignment="1" applyProtection="1">
      <protection locked="0"/>
    </xf>
    <xf numFmtId="44" fontId="12" fillId="0" borderId="0" xfId="1" applyFont="1" applyFill="1" applyBorder="1" applyAlignment="1" applyProtection="1">
      <alignment horizontal="right"/>
      <protection locked="0"/>
    </xf>
    <xf numFmtId="10" fontId="0" fillId="0" borderId="0" xfId="0" applyNumberFormat="1" applyProtection="1">
      <protection locked="0"/>
    </xf>
    <xf numFmtId="10" fontId="11" fillId="0" borderId="0" xfId="0" applyNumberFormat="1" applyFont="1" applyProtection="1">
      <protection locked="0"/>
    </xf>
    <xf numFmtId="164" fontId="29" fillId="0" borderId="0" xfId="0" applyNumberFormat="1" applyFont="1" applyAlignment="1" applyProtection="1">
      <alignment horizontal="right"/>
      <protection locked="0"/>
    </xf>
    <xf numFmtId="43" fontId="11" fillId="0" borderId="0" xfId="10" applyFont="1" applyFill="1" applyBorder="1" applyAlignment="1" applyProtection="1">
      <protection locked="0"/>
    </xf>
    <xf numFmtId="0" fontId="29" fillId="0" borderId="0" xfId="0" applyFont="1" applyAlignment="1" applyProtection="1">
      <alignment horizontal="right"/>
      <protection locked="0"/>
    </xf>
    <xf numFmtId="44" fontId="31" fillId="0" borderId="0" xfId="1" applyFont="1" applyFill="1" applyBorder="1" applyAlignment="1" applyProtection="1">
      <alignment horizontal="right"/>
      <protection locked="0"/>
    </xf>
    <xf numFmtId="4" fontId="0" fillId="0" borderId="0" xfId="0" applyNumberFormat="1" applyProtection="1">
      <protection locked="0"/>
    </xf>
    <xf numFmtId="0" fontId="4" fillId="5" borderId="29" xfId="7" applyFont="1" applyBorder="1" applyAlignment="1" applyProtection="1">
      <alignment horizontal="center"/>
    </xf>
    <xf numFmtId="0" fontId="4" fillId="5" borderId="2" xfId="7" applyFont="1" applyBorder="1" applyAlignment="1" applyProtection="1">
      <alignment horizontal="center" vertical="center" wrapText="1"/>
    </xf>
    <xf numFmtId="0" fontId="4" fillId="5" borderId="29" xfId="7" applyFont="1" applyBorder="1" applyAlignment="1" applyProtection="1">
      <alignment horizontal="center" vertical="center" wrapText="1"/>
    </xf>
    <xf numFmtId="0" fontId="0" fillId="2" borderId="1" xfId="0" applyFill="1" applyBorder="1"/>
    <xf numFmtId="4" fontId="0" fillId="4" borderId="29" xfId="0" applyNumberFormat="1" applyFill="1" applyBorder="1" applyAlignment="1">
      <alignment horizontal="center"/>
    </xf>
    <xf numFmtId="0" fontId="0" fillId="2" borderId="32" xfId="0" applyFill="1" applyBorder="1"/>
    <xf numFmtId="0" fontId="4" fillId="2" borderId="1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28" fillId="5" borderId="29" xfId="7" applyFont="1" applyBorder="1" applyAlignment="1" applyProtection="1">
      <alignment horizontal="center" wrapText="1"/>
    </xf>
    <xf numFmtId="164" fontId="29" fillId="0" borderId="0" xfId="0" applyNumberFormat="1" applyFont="1" applyAlignment="1">
      <alignment horizontal="right"/>
    </xf>
    <xf numFmtId="164" fontId="29" fillId="2" borderId="15" xfId="0" applyNumberFormat="1" applyFont="1" applyFill="1" applyBorder="1" applyAlignment="1">
      <alignment horizontal="center"/>
    </xf>
    <xf numFmtId="4" fontId="0" fillId="4" borderId="20" xfId="0" applyNumberFormat="1" applyFill="1" applyBorder="1" applyAlignment="1">
      <alignment horizontal="center"/>
    </xf>
    <xf numFmtId="0" fontId="0" fillId="0" borderId="0" xfId="0" applyAlignment="1">
      <alignment horizontal="left" vertical="center" wrapText="1"/>
    </xf>
    <xf numFmtId="0" fontId="0" fillId="10" borderId="0" xfId="0" applyFill="1"/>
    <xf numFmtId="0" fontId="0" fillId="10" borderId="0" xfId="0" applyFill="1" applyAlignment="1">
      <alignment horizontal="center"/>
    </xf>
    <xf numFmtId="0" fontId="0" fillId="2" borderId="0" xfId="0" applyFill="1" applyAlignment="1">
      <alignment horizontal="left" indent="1"/>
    </xf>
    <xf numFmtId="0" fontId="0" fillId="10" borderId="0" xfId="0" applyFill="1" applyAlignment="1">
      <alignment horizontal="left" indent="1"/>
    </xf>
    <xf numFmtId="0" fontId="0" fillId="2" borderId="0" xfId="0" applyFill="1" applyAlignment="1">
      <alignment horizontal="left"/>
    </xf>
    <xf numFmtId="0" fontId="0" fillId="2" borderId="0" xfId="0" applyFill="1" applyAlignment="1">
      <alignment horizontal="center"/>
    </xf>
    <xf numFmtId="0" fontId="4" fillId="2" borderId="0" xfId="0" applyFont="1" applyFill="1"/>
    <xf numFmtId="0" fontId="0" fillId="2" borderId="0" xfId="0" applyFill="1"/>
    <xf numFmtId="0" fontId="4" fillId="10" borderId="0" xfId="0" applyFont="1" applyFill="1"/>
    <xf numFmtId="3" fontId="0" fillId="7" borderId="2" xfId="0" applyNumberFormat="1" applyFill="1" applyBorder="1" applyAlignment="1">
      <alignment horizontal="center"/>
    </xf>
    <xf numFmtId="0" fontId="0" fillId="0" borderId="0" xfId="0" applyAlignment="1" applyProtection="1">
      <alignment vertical="center"/>
      <protection locked="0"/>
    </xf>
    <xf numFmtId="0" fontId="4" fillId="5" borderId="1" xfId="7" applyFont="1" applyBorder="1" applyAlignment="1" applyProtection="1">
      <alignment horizontal="center" vertical="center" wrapText="1"/>
    </xf>
    <xf numFmtId="0" fontId="4" fillId="5" borderId="2" xfId="7" applyFont="1" applyBorder="1" applyAlignment="1" applyProtection="1">
      <alignment horizontal="center"/>
    </xf>
    <xf numFmtId="4" fontId="0" fillId="7" borderId="2" xfId="0" applyNumberFormat="1" applyFill="1" applyBorder="1" applyAlignment="1" applyProtection="1">
      <alignment horizontal="center"/>
      <protection locked="0"/>
    </xf>
    <xf numFmtId="0" fontId="4" fillId="2" borderId="8" xfId="0" applyFont="1" applyFill="1" applyBorder="1" applyAlignment="1">
      <alignment horizontal="center" vertical="center" wrapText="1"/>
    </xf>
    <xf numFmtId="0" fontId="4" fillId="5" borderId="2" xfId="7" applyFont="1" applyBorder="1" applyAlignment="1" applyProtection="1">
      <alignment horizontal="center" vertical="center"/>
    </xf>
    <xf numFmtId="0" fontId="0" fillId="4" borderId="18" xfId="0" applyFill="1" applyBorder="1" applyAlignment="1">
      <alignment horizontal="center" vertical="center" wrapText="1"/>
    </xf>
    <xf numFmtId="0" fontId="0" fillId="4" borderId="2" xfId="0" applyFill="1" applyBorder="1" applyAlignment="1">
      <alignment horizontal="center" vertical="center" wrapText="1"/>
    </xf>
    <xf numFmtId="0" fontId="4" fillId="5" borderId="17" xfId="7" applyFont="1" applyBorder="1" applyAlignment="1" applyProtection="1">
      <alignment horizontal="center" vertical="center"/>
    </xf>
    <xf numFmtId="0" fontId="4" fillId="5" borderId="17" xfId="7" applyFont="1" applyBorder="1" applyAlignment="1" applyProtection="1">
      <alignment horizontal="center" vertical="center" wrapText="1"/>
    </xf>
    <xf numFmtId="0" fontId="4" fillId="5" borderId="1" xfId="7" applyFont="1" applyBorder="1" applyAlignment="1" applyProtection="1"/>
    <xf numFmtId="0" fontId="4" fillId="5" borderId="2" xfId="7" applyFont="1" applyBorder="1" applyAlignment="1" applyProtection="1"/>
    <xf numFmtId="44" fontId="6" fillId="7" borderId="2" xfId="1" applyFont="1" applyFill="1" applyBorder="1" applyAlignment="1" applyProtection="1">
      <alignment vertical="center"/>
      <protection locked="0"/>
    </xf>
    <xf numFmtId="0" fontId="6" fillId="7" borderId="2" xfId="0" applyFont="1" applyFill="1" applyBorder="1" applyProtection="1">
      <protection locked="0"/>
    </xf>
    <xf numFmtId="10" fontId="3" fillId="7" borderId="2" xfId="2" applyNumberFormat="1" applyFont="1" applyFill="1" applyBorder="1" applyAlignment="1" applyProtection="1">
      <alignment vertical="center" wrapText="1"/>
      <protection locked="0"/>
    </xf>
    <xf numFmtId="9" fontId="4" fillId="5" borderId="2" xfId="7" applyNumberFormat="1" applyFont="1" applyBorder="1" applyAlignment="1" applyProtection="1">
      <alignment vertical="center" wrapText="1"/>
    </xf>
    <xf numFmtId="0" fontId="4" fillId="5" borderId="5" xfId="7" applyFont="1" applyBorder="1" applyAlignment="1" applyProtection="1">
      <alignment vertical="center" wrapText="1"/>
    </xf>
    <xf numFmtId="0" fontId="6" fillId="7" borderId="5" xfId="0" applyFont="1" applyFill="1" applyBorder="1" applyProtection="1">
      <protection locked="0"/>
    </xf>
    <xf numFmtId="0" fontId="4" fillId="5" borderId="2" xfId="7" applyFont="1" applyBorder="1" applyAlignment="1" applyProtection="1">
      <alignment vertical="center" wrapText="1"/>
    </xf>
    <xf numFmtId="0" fontId="4" fillId="5" borderId="1" xfId="7" applyFont="1" applyBorder="1" applyAlignment="1" applyProtection="1">
      <alignment vertical="center"/>
    </xf>
    <xf numFmtId="0" fontId="4" fillId="5" borderId="2" xfId="7" applyFont="1" applyBorder="1" applyAlignment="1" applyProtection="1">
      <alignment vertical="center"/>
    </xf>
    <xf numFmtId="0" fontId="6" fillId="7" borderId="2" xfId="0" applyFont="1" applyFill="1" applyBorder="1" applyAlignment="1" applyProtection="1">
      <alignment vertical="center"/>
      <protection locked="0"/>
    </xf>
    <xf numFmtId="0" fontId="6" fillId="7" borderId="2" xfId="0" applyFont="1" applyFill="1" applyBorder="1" applyAlignment="1" applyProtection="1">
      <alignment vertical="center" wrapText="1"/>
      <protection locked="0"/>
    </xf>
    <xf numFmtId="0" fontId="4" fillId="2" borderId="2" xfId="0" applyFont="1" applyFill="1" applyBorder="1"/>
    <xf numFmtId="0" fontId="5" fillId="5" borderId="1" xfId="7" applyFont="1" applyBorder="1" applyAlignment="1" applyProtection="1">
      <alignment vertical="center" wrapText="1"/>
    </xf>
    <xf numFmtId="0" fontId="5" fillId="5" borderId="1" xfId="7" applyFont="1" applyBorder="1" applyAlignment="1" applyProtection="1"/>
    <xf numFmtId="2" fontId="16" fillId="9" borderId="20" xfId="2" applyNumberFormat="1" applyFont="1" applyFill="1" applyBorder="1" applyAlignment="1" applyProtection="1">
      <alignment vertical="center" wrapText="1"/>
    </xf>
    <xf numFmtId="14" fontId="15" fillId="2" borderId="2" xfId="7" applyNumberFormat="1" applyFont="1" applyFill="1" applyBorder="1" applyAlignment="1" applyProtection="1">
      <alignment vertical="center" wrapText="1"/>
    </xf>
    <xf numFmtId="9" fontId="14" fillId="7" borderId="2" xfId="2" applyFont="1" applyFill="1" applyBorder="1" applyAlignment="1" applyProtection="1">
      <alignment vertical="center" wrapText="1"/>
      <protection locked="0"/>
    </xf>
    <xf numFmtId="0" fontId="27" fillId="2" borderId="20" xfId="0" applyFont="1" applyFill="1" applyBorder="1"/>
    <xf numFmtId="0" fontId="6" fillId="7" borderId="29" xfId="0" applyFont="1" applyFill="1" applyBorder="1" applyAlignment="1" applyProtection="1">
      <alignment vertical="center" wrapText="1"/>
      <protection locked="0"/>
    </xf>
    <xf numFmtId="14" fontId="0" fillId="7" borderId="29" xfId="0" applyNumberFormat="1" applyFill="1" applyBorder="1" applyProtection="1">
      <protection locked="0"/>
    </xf>
    <xf numFmtId="0" fontId="6" fillId="7" borderId="29" xfId="0" applyFont="1" applyFill="1" applyBorder="1" applyProtection="1">
      <protection locked="0"/>
    </xf>
    <xf numFmtId="0" fontId="6" fillId="7" borderId="30" xfId="0" applyFont="1" applyFill="1" applyBorder="1" applyProtection="1">
      <protection locked="0"/>
    </xf>
    <xf numFmtId="0" fontId="4" fillId="5" borderId="20" xfId="7" applyFont="1" applyBorder="1" applyAlignment="1" applyProtection="1">
      <alignment vertical="center" wrapText="1"/>
    </xf>
    <xf numFmtId="0" fontId="4" fillId="5" borderId="4" xfId="7" applyFont="1" applyBorder="1" applyAlignment="1" applyProtection="1">
      <alignment vertical="center" wrapText="1"/>
    </xf>
    <xf numFmtId="0" fontId="4" fillId="5" borderId="36" xfId="7" applyFont="1" applyBorder="1" applyAlignment="1" applyProtection="1">
      <alignment vertical="center" wrapText="1"/>
    </xf>
    <xf numFmtId="0" fontId="0" fillId="7" borderId="2" xfId="0" applyFill="1" applyBorder="1" applyAlignment="1" applyProtection="1">
      <alignment vertical="center" wrapText="1"/>
      <protection locked="0"/>
    </xf>
    <xf numFmtId="4" fontId="0" fillId="7" borderId="2" xfId="0" applyNumberFormat="1" applyFill="1" applyBorder="1" applyProtection="1">
      <protection locked="0"/>
    </xf>
    <xf numFmtId="4" fontId="6" fillId="7" borderId="2" xfId="0" applyNumberFormat="1" applyFont="1" applyFill="1" applyBorder="1" applyAlignment="1" applyProtection="1">
      <alignment horizontal="center"/>
      <protection locked="0"/>
    </xf>
    <xf numFmtId="0" fontId="4" fillId="4" borderId="40" xfId="0" applyFont="1" applyFill="1" applyBorder="1"/>
    <xf numFmtId="0" fontId="4" fillId="2" borderId="27" xfId="0" applyFont="1" applyFill="1" applyBorder="1" applyAlignment="1">
      <alignment vertical="center"/>
    </xf>
    <xf numFmtId="0" fontId="4" fillId="2" borderId="32" xfId="0" applyFont="1" applyFill="1" applyBorder="1"/>
    <xf numFmtId="167" fontId="0" fillId="7" borderId="18" xfId="0" applyNumberFormat="1" applyFill="1" applyBorder="1" applyProtection="1">
      <protection locked="0"/>
    </xf>
    <xf numFmtId="164" fontId="0" fillId="7" borderId="18" xfId="0" applyNumberFormat="1" applyFill="1" applyBorder="1" applyProtection="1">
      <protection locked="0"/>
    </xf>
    <xf numFmtId="0" fontId="4" fillId="2" borderId="1" xfId="0" applyFont="1" applyFill="1" applyBorder="1"/>
    <xf numFmtId="4" fontId="0" fillId="12" borderId="2" xfId="0" applyNumberFormat="1" applyFill="1" applyBorder="1"/>
    <xf numFmtId="4" fontId="0" fillId="12" borderId="20" xfId="0" applyNumberFormat="1" applyFill="1" applyBorder="1"/>
    <xf numFmtId="4" fontId="0" fillId="4" borderId="2" xfId="0" applyNumberFormat="1" applyFill="1" applyBorder="1"/>
    <xf numFmtId="4" fontId="0" fillId="7" borderId="20" xfId="0" applyNumberFormat="1" applyFill="1" applyBorder="1"/>
    <xf numFmtId="0" fontId="6" fillId="0" borderId="0" xfId="0" applyFont="1" applyAlignment="1" applyProtection="1">
      <alignment horizontal="center" wrapText="1"/>
      <protection locked="0"/>
    </xf>
    <xf numFmtId="164" fontId="0" fillId="7" borderId="50" xfId="0" applyNumberFormat="1" applyFill="1" applyBorder="1" applyProtection="1">
      <protection locked="0"/>
    </xf>
    <xf numFmtId="8" fontId="4" fillId="4" borderId="39" xfId="0" applyNumberFormat="1" applyFont="1" applyFill="1" applyBorder="1"/>
    <xf numFmtId="164" fontId="4" fillId="4" borderId="39" xfId="0" applyNumberFormat="1" applyFont="1" applyFill="1" applyBorder="1" applyAlignment="1">
      <alignment horizontal="center"/>
    </xf>
    <xf numFmtId="8" fontId="4" fillId="4" borderId="41" xfId="0" applyNumberFormat="1" applyFont="1" applyFill="1" applyBorder="1" applyAlignment="1">
      <alignment horizontal="center"/>
    </xf>
    <xf numFmtId="0" fontId="4" fillId="4" borderId="15" xfId="0" applyFont="1" applyFill="1" applyBorder="1" applyAlignment="1">
      <alignment wrapText="1"/>
    </xf>
    <xf numFmtId="8" fontId="0" fillId="4" borderId="51" xfId="0" applyNumberFormat="1" applyFill="1" applyBorder="1"/>
    <xf numFmtId="0" fontId="4" fillId="5" borderId="22" xfId="7" applyFont="1" applyBorder="1" applyAlignment="1" applyProtection="1">
      <alignment vertical="center" wrapText="1"/>
    </xf>
    <xf numFmtId="0" fontId="0" fillId="7" borderId="2" xfId="0" applyFill="1" applyBorder="1" applyAlignment="1" applyProtection="1">
      <alignment horizontal="center"/>
      <protection locked="0"/>
    </xf>
    <xf numFmtId="0" fontId="0" fillId="7" borderId="18" xfId="0" applyFill="1" applyBorder="1" applyAlignment="1" applyProtection="1">
      <alignment horizontal="center"/>
      <protection locked="0"/>
    </xf>
    <xf numFmtId="0" fontId="4" fillId="2" borderId="9" xfId="0" applyFont="1" applyFill="1" applyBorder="1"/>
    <xf numFmtId="0" fontId="4" fillId="2" borderId="10" xfId="0" applyFont="1" applyFill="1" applyBorder="1"/>
    <xf numFmtId="0" fontId="4" fillId="0" borderId="0" xfId="0" applyFont="1" applyAlignment="1" applyProtection="1">
      <alignment horizontal="right"/>
      <protection locked="0"/>
    </xf>
    <xf numFmtId="0" fontId="4" fillId="5" borderId="31" xfId="7" applyFont="1" applyBorder="1" applyAlignment="1" applyProtection="1">
      <alignment horizontal="center" vertical="center" wrapText="1"/>
    </xf>
    <xf numFmtId="0" fontId="28" fillId="2" borderId="21" xfId="0" applyFont="1" applyFill="1" applyBorder="1" applyAlignment="1">
      <alignment horizontal="center"/>
    </xf>
    <xf numFmtId="0" fontId="4" fillId="2" borderId="21" xfId="0" applyFont="1" applyFill="1" applyBorder="1" applyAlignment="1">
      <alignment horizontal="center"/>
    </xf>
    <xf numFmtId="0" fontId="4" fillId="5" borderId="29" xfId="7" applyFont="1" applyBorder="1" applyAlignment="1" applyProtection="1">
      <alignment horizontal="center" wrapText="1"/>
    </xf>
    <xf numFmtId="164" fontId="4" fillId="8" borderId="23" xfId="0" applyNumberFormat="1" applyFont="1" applyFill="1" applyBorder="1"/>
    <xf numFmtId="164" fontId="4" fillId="8" borderId="5" xfId="0" applyNumberFormat="1" applyFont="1" applyFill="1" applyBorder="1"/>
    <xf numFmtId="168" fontId="0" fillId="7" borderId="29" xfId="1" applyNumberFormat="1" applyFont="1" applyFill="1" applyBorder="1" applyAlignment="1" applyProtection="1">
      <alignment horizontal="right" wrapText="1"/>
      <protection locked="0"/>
    </xf>
    <xf numFmtId="164" fontId="4" fillId="12" borderId="30" xfId="0" applyNumberFormat="1" applyFont="1" applyFill="1" applyBorder="1" applyAlignment="1">
      <alignment horizontal="right"/>
    </xf>
    <xf numFmtId="168" fontId="0" fillId="7" borderId="2" xfId="1" applyNumberFormat="1" applyFont="1" applyFill="1" applyBorder="1" applyAlignment="1" applyProtection="1">
      <alignment horizontal="right" wrapText="1"/>
      <protection locked="0"/>
    </xf>
    <xf numFmtId="0" fontId="38" fillId="13" borderId="19" xfId="0" applyFont="1" applyFill="1" applyBorder="1"/>
    <xf numFmtId="0" fontId="4" fillId="2" borderId="49" xfId="0" applyFont="1" applyFill="1" applyBorder="1" applyAlignment="1">
      <alignment horizontal="center"/>
    </xf>
    <xf numFmtId="0" fontId="4" fillId="2" borderId="31" xfId="0" applyFont="1" applyFill="1" applyBorder="1" applyAlignment="1">
      <alignment horizontal="center"/>
    </xf>
    <xf numFmtId="44" fontId="0" fillId="2" borderId="26" xfId="0" applyNumberFormat="1" applyFill="1" applyBorder="1" applyAlignment="1">
      <alignment horizontal="center"/>
    </xf>
    <xf numFmtId="0" fontId="0" fillId="2" borderId="9" xfId="0" applyFill="1" applyBorder="1"/>
    <xf numFmtId="0" fontId="0" fillId="14" borderId="3" xfId="0" applyFill="1" applyBorder="1" applyAlignment="1">
      <alignment horizontal="left"/>
    </xf>
    <xf numFmtId="168" fontId="3" fillId="14" borderId="36" xfId="1" applyNumberFormat="1" applyFont="1" applyFill="1" applyBorder="1" applyAlignment="1" applyProtection="1"/>
    <xf numFmtId="0" fontId="4" fillId="15" borderId="12" xfId="0" applyFont="1" applyFill="1" applyBorder="1" applyProtection="1">
      <protection locked="0"/>
    </xf>
    <xf numFmtId="2" fontId="4" fillId="15" borderId="14" xfId="2" applyNumberFormat="1" applyFont="1" applyFill="1" applyBorder="1" applyAlignment="1" applyProtection="1">
      <protection locked="0"/>
    </xf>
    <xf numFmtId="0" fontId="0" fillId="2" borderId="6" xfId="0" applyFill="1" applyBorder="1" applyAlignment="1">
      <alignment horizontal="left"/>
    </xf>
    <xf numFmtId="0" fontId="0" fillId="2" borderId="48" xfId="0" applyFill="1" applyBorder="1" applyAlignment="1">
      <alignment horizontal="left"/>
    </xf>
    <xf numFmtId="10" fontId="0" fillId="4" borderId="48" xfId="2" applyNumberFormat="1" applyFont="1" applyFill="1" applyBorder="1" applyAlignment="1" applyProtection="1"/>
    <xf numFmtId="0" fontId="4" fillId="2" borderId="53" xfId="0" applyFont="1" applyFill="1" applyBorder="1" applyAlignment="1">
      <alignment horizontal="left"/>
    </xf>
    <xf numFmtId="0" fontId="4" fillId="2" borderId="52" xfId="0" applyFont="1" applyFill="1" applyBorder="1" applyAlignment="1">
      <alignment horizontal="left"/>
    </xf>
    <xf numFmtId="9" fontId="0" fillId="4" borderId="52" xfId="0" applyNumberFormat="1" applyFill="1" applyBorder="1"/>
    <xf numFmtId="0" fontId="29" fillId="2" borderId="19" xfId="0" applyFont="1" applyFill="1" applyBorder="1"/>
    <xf numFmtId="0" fontId="29" fillId="2" borderId="11" xfId="0" applyFont="1" applyFill="1" applyBorder="1"/>
    <xf numFmtId="168" fontId="3" fillId="15" borderId="2" xfId="1" applyNumberFormat="1" applyFont="1" applyFill="1" applyBorder="1" applyAlignment="1" applyProtection="1">
      <alignment vertical="center" wrapText="1"/>
      <protection locked="0"/>
    </xf>
    <xf numFmtId="44" fontId="6" fillId="7" borderId="2" xfId="1" applyFont="1" applyFill="1" applyBorder="1" applyAlignment="1" applyProtection="1">
      <alignment horizontal="left"/>
      <protection locked="0"/>
    </xf>
    <xf numFmtId="0" fontId="0" fillId="7" borderId="1" xfId="0" applyFill="1" applyBorder="1" applyAlignment="1" applyProtection="1">
      <alignment wrapText="1"/>
      <protection locked="0"/>
    </xf>
    <xf numFmtId="0" fontId="4" fillId="14" borderId="3" xfId="0" applyFont="1" applyFill="1" applyBorder="1"/>
    <xf numFmtId="0" fontId="0" fillId="16" borderId="1" xfId="0" applyFill="1" applyBorder="1" applyAlignment="1" applyProtection="1">
      <alignment wrapText="1"/>
      <protection locked="0"/>
    </xf>
    <xf numFmtId="0" fontId="28" fillId="14" borderId="3" xfId="0" applyFont="1" applyFill="1" applyBorder="1"/>
    <xf numFmtId="0" fontId="0" fillId="16" borderId="23" xfId="0" applyFill="1" applyBorder="1" applyAlignment="1" applyProtection="1">
      <alignment wrapText="1"/>
      <protection locked="0"/>
    </xf>
    <xf numFmtId="0" fontId="0" fillId="7" borderId="5" xfId="0" applyFill="1" applyBorder="1" applyAlignment="1" applyProtection="1">
      <alignment wrapText="1"/>
      <protection locked="0"/>
    </xf>
    <xf numFmtId="164" fontId="0" fillId="7" borderId="2" xfId="0" applyNumberFormat="1" applyFill="1" applyBorder="1" applyAlignment="1" applyProtection="1">
      <alignment horizontal="center"/>
      <protection locked="0"/>
    </xf>
    <xf numFmtId="44" fontId="3" fillId="4" borderId="2" xfId="1" applyFont="1" applyFill="1" applyBorder="1" applyAlignment="1" applyProtection="1">
      <alignment horizontal="center"/>
    </xf>
    <xf numFmtId="44" fontId="3" fillId="4" borderId="29" xfId="1" applyFont="1" applyFill="1" applyBorder="1" applyAlignment="1" applyProtection="1">
      <alignment horizontal="center"/>
    </xf>
    <xf numFmtId="44" fontId="3" fillId="4" borderId="29" xfId="10" applyNumberFormat="1" applyFont="1" applyFill="1" applyBorder="1" applyAlignment="1" applyProtection="1">
      <alignment horizontal="center"/>
    </xf>
    <xf numFmtId="44" fontId="3" fillId="4" borderId="33" xfId="1" applyFont="1" applyFill="1" applyBorder="1" applyAlignment="1" applyProtection="1">
      <alignment horizontal="center"/>
    </xf>
    <xf numFmtId="44" fontId="0" fillId="7" borderId="2" xfId="1" applyFont="1" applyFill="1" applyBorder="1" applyAlignment="1" applyProtection="1">
      <alignment horizontal="center"/>
      <protection locked="0"/>
    </xf>
    <xf numFmtId="44" fontId="0" fillId="7" borderId="18" xfId="1" applyFont="1" applyFill="1" applyBorder="1" applyAlignment="1" applyProtection="1">
      <alignment horizontal="center"/>
      <protection locked="0"/>
    </xf>
    <xf numFmtId="0" fontId="0" fillId="16" borderId="2" xfId="0" applyFill="1" applyBorder="1" applyAlignment="1" applyProtection="1">
      <alignment vertical="center" wrapText="1"/>
      <protection locked="0"/>
    </xf>
    <xf numFmtId="168" fontId="3" fillId="15" borderId="36" xfId="1" applyNumberFormat="1" applyFont="1" applyFill="1" applyBorder="1" applyAlignment="1" applyProtection="1">
      <alignment horizontal="right"/>
    </xf>
    <xf numFmtId="168" fontId="4" fillId="15" borderId="14" xfId="1" applyNumberFormat="1" applyFont="1" applyFill="1" applyBorder="1" applyAlignment="1" applyProtection="1">
      <alignment horizontal="right"/>
      <protection locked="0"/>
    </xf>
    <xf numFmtId="168" fontId="0" fillId="4" borderId="33" xfId="1" applyNumberFormat="1" applyFont="1" applyFill="1" applyBorder="1" applyAlignment="1" applyProtection="1"/>
    <xf numFmtId="168" fontId="0" fillId="4" borderId="29" xfId="1" applyNumberFormat="1" applyFont="1" applyFill="1" applyBorder="1" applyAlignment="1" applyProtection="1"/>
    <xf numFmtId="168" fontId="0" fillId="4" borderId="30" xfId="1" applyNumberFormat="1" applyFont="1" applyFill="1" applyBorder="1" applyAlignment="1" applyProtection="1"/>
    <xf numFmtId="168" fontId="0" fillId="15" borderId="42" xfId="1" applyNumberFormat="1" applyFont="1" applyFill="1" applyBorder="1" applyAlignment="1">
      <alignment horizontal="right"/>
    </xf>
    <xf numFmtId="8" fontId="3" fillId="7" borderId="30" xfId="1" applyNumberFormat="1" applyFont="1" applyFill="1" applyBorder="1" applyAlignment="1" applyProtection="1">
      <alignment horizontal="center" wrapText="1"/>
      <protection locked="0"/>
    </xf>
    <xf numFmtId="0" fontId="4" fillId="4" borderId="54" xfId="0" applyFont="1" applyFill="1" applyBorder="1"/>
    <xf numFmtId="0" fontId="4" fillId="4" borderId="34" xfId="0" applyFont="1" applyFill="1" applyBorder="1" applyAlignment="1">
      <alignment horizontal="center"/>
    </xf>
    <xf numFmtId="0" fontId="0" fillId="2" borderId="34" xfId="0" applyFill="1" applyBorder="1"/>
    <xf numFmtId="0" fontId="6" fillId="14" borderId="34" xfId="0" applyFont="1" applyFill="1" applyBorder="1" applyAlignment="1">
      <alignment horizontal="center"/>
    </xf>
    <xf numFmtId="0" fontId="6" fillId="14" borderId="34" xfId="0" applyFont="1" applyFill="1" applyBorder="1" applyAlignment="1">
      <alignment horizontal="center" wrapText="1"/>
    </xf>
    <xf numFmtId="0" fontId="0" fillId="14" borderId="34" xfId="0" applyFill="1" applyBorder="1" applyAlignment="1">
      <alignment horizontal="center"/>
    </xf>
    <xf numFmtId="0" fontId="6" fillId="14" borderId="55" xfId="0" applyFont="1" applyFill="1" applyBorder="1" applyAlignment="1">
      <alignment horizontal="center" wrapText="1"/>
    </xf>
    <xf numFmtId="0" fontId="0" fillId="2" borderId="2" xfId="0" applyFill="1" applyBorder="1"/>
    <xf numFmtId="4" fontId="0" fillId="4" borderId="2" xfId="0" applyNumberFormat="1" applyFill="1" applyBorder="1" applyAlignment="1">
      <alignment horizontal="center"/>
    </xf>
    <xf numFmtId="0" fontId="0" fillId="14" borderId="2" xfId="0" applyFill="1" applyBorder="1"/>
    <xf numFmtId="0" fontId="11" fillId="2" borderId="1" xfId="0" applyFont="1" applyFill="1" applyBorder="1"/>
    <xf numFmtId="0" fontId="44" fillId="2" borderId="2" xfId="0" applyFont="1" applyFill="1" applyBorder="1" applyAlignment="1">
      <alignment horizontal="center"/>
    </xf>
    <xf numFmtId="0" fontId="43" fillId="2" borderId="1" xfId="0" applyFont="1" applyFill="1" applyBorder="1"/>
    <xf numFmtId="0" fontId="4" fillId="2" borderId="23" xfId="0" applyFont="1" applyFill="1" applyBorder="1"/>
    <xf numFmtId="0" fontId="0" fillId="14" borderId="5" xfId="0" applyFill="1" applyBorder="1"/>
    <xf numFmtId="8" fontId="0" fillId="7" borderId="2" xfId="1" applyNumberFormat="1" applyFont="1" applyFill="1" applyBorder="1" applyAlignment="1" applyProtection="1">
      <alignment horizontal="center"/>
      <protection locked="0"/>
    </xf>
    <xf numFmtId="164" fontId="11" fillId="15" borderId="2" xfId="0" applyNumberFormat="1" applyFont="1" applyFill="1" applyBorder="1" applyAlignment="1">
      <alignment horizontal="center"/>
    </xf>
    <xf numFmtId="2" fontId="11" fillId="15" borderId="2" xfId="0" applyNumberFormat="1" applyFont="1" applyFill="1" applyBorder="1" applyAlignment="1">
      <alignment horizontal="center"/>
    </xf>
    <xf numFmtId="164" fontId="11" fillId="15" borderId="29" xfId="0" applyNumberFormat="1" applyFont="1" applyFill="1" applyBorder="1" applyAlignment="1">
      <alignment horizontal="center"/>
    </xf>
    <xf numFmtId="166" fontId="3" fillId="15" borderId="2" xfId="2" applyNumberFormat="1" applyFont="1" applyFill="1" applyBorder="1" applyAlignment="1" applyProtection="1">
      <alignment vertical="center" wrapText="1"/>
      <protection locked="0"/>
    </xf>
    <xf numFmtId="0" fontId="38" fillId="13" borderId="37" xfId="0" applyFont="1" applyFill="1" applyBorder="1"/>
    <xf numFmtId="4" fontId="0" fillId="0" borderId="7" xfId="0" applyNumberFormat="1" applyBorder="1" applyAlignment="1">
      <alignment horizontal="center"/>
    </xf>
    <xf numFmtId="0" fontId="0" fillId="0" borderId="7" xfId="0" applyBorder="1" applyProtection="1">
      <protection locked="0"/>
    </xf>
    <xf numFmtId="0" fontId="0" fillId="0" borderId="47" xfId="0" applyBorder="1" applyProtection="1">
      <protection locked="0"/>
    </xf>
    <xf numFmtId="4" fontId="0" fillId="0" borderId="0" xfId="0" applyNumberFormat="1" applyAlignment="1">
      <alignment horizontal="center"/>
    </xf>
    <xf numFmtId="0" fontId="0" fillId="0" borderId="43" xfId="0" applyBorder="1" applyProtection="1">
      <protection locked="0"/>
    </xf>
    <xf numFmtId="4" fontId="0" fillId="0" borderId="13" xfId="0" applyNumberFormat="1" applyBorder="1" applyAlignment="1">
      <alignment horizontal="center"/>
    </xf>
    <xf numFmtId="0" fontId="0" fillId="0" borderId="14" xfId="0" applyBorder="1" applyProtection="1">
      <protection locked="0"/>
    </xf>
    <xf numFmtId="0" fontId="0" fillId="0" borderId="53" xfId="0" applyBorder="1" applyAlignment="1" applyProtection="1">
      <alignment vertical="top"/>
      <protection locked="0"/>
    </xf>
    <xf numFmtId="0" fontId="0" fillId="0" borderId="52" xfId="0" applyBorder="1" applyAlignment="1" applyProtection="1">
      <alignment vertical="top"/>
      <protection locked="0"/>
    </xf>
    <xf numFmtId="14" fontId="0" fillId="0" borderId="0" xfId="0" applyNumberFormat="1"/>
    <xf numFmtId="0" fontId="4" fillId="0" borderId="0" xfId="0" applyFont="1" applyAlignment="1">
      <alignment horizontal="left"/>
    </xf>
    <xf numFmtId="14" fontId="2" fillId="0" borderId="0" xfId="0" applyNumberFormat="1" applyFont="1" applyAlignment="1">
      <alignment horizontal="left"/>
    </xf>
    <xf numFmtId="0" fontId="36" fillId="0" borderId="0" xfId="0" applyFont="1" applyAlignment="1">
      <alignment horizontal="right"/>
    </xf>
    <xf numFmtId="0" fontId="37" fillId="13" borderId="19" xfId="0" applyFont="1" applyFill="1" applyBorder="1"/>
    <xf numFmtId="0" fontId="37" fillId="13" borderId="11" xfId="0" applyFont="1" applyFill="1" applyBorder="1"/>
    <xf numFmtId="0" fontId="37" fillId="13" borderId="37" xfId="0" applyFont="1" applyFill="1" applyBorder="1"/>
    <xf numFmtId="8" fontId="3" fillId="15" borderId="2" xfId="1" applyNumberFormat="1" applyFont="1" applyFill="1" applyBorder="1" applyAlignment="1" applyProtection="1">
      <alignment horizontal="center"/>
      <protection locked="0"/>
    </xf>
    <xf numFmtId="44" fontId="0" fillId="7" borderId="20" xfId="0" applyNumberFormat="1" applyFill="1" applyBorder="1" applyAlignment="1" applyProtection="1">
      <alignment horizontal="center"/>
      <protection locked="0"/>
    </xf>
    <xf numFmtId="44" fontId="0" fillId="7" borderId="50" xfId="0" applyNumberFormat="1" applyFill="1" applyBorder="1" applyAlignment="1" applyProtection="1">
      <alignment horizontal="center"/>
      <protection locked="0"/>
    </xf>
    <xf numFmtId="44" fontId="11" fillId="15" borderId="2" xfId="0" applyNumberFormat="1" applyFont="1" applyFill="1" applyBorder="1" applyAlignment="1">
      <alignment horizontal="center"/>
    </xf>
    <xf numFmtId="44" fontId="0" fillId="16" borderId="2" xfId="0" applyNumberFormat="1" applyFill="1" applyBorder="1" applyAlignment="1">
      <alignment horizontal="center"/>
    </xf>
    <xf numFmtId="44" fontId="0" fillId="15" borderId="5" xfId="0" applyNumberFormat="1" applyFill="1" applyBorder="1" applyAlignment="1">
      <alignment horizontal="center"/>
    </xf>
    <xf numFmtId="0" fontId="30" fillId="0" borderId="0" xfId="0" applyFont="1" applyAlignment="1">
      <alignment horizontal="left"/>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0" fontId="33" fillId="11" borderId="9" xfId="0" applyFont="1" applyFill="1" applyBorder="1" applyAlignment="1">
      <alignment horizontal="center" vertical="top" wrapText="1"/>
    </xf>
    <xf numFmtId="0" fontId="33" fillId="11" borderId="10" xfId="0" applyFont="1" applyFill="1" applyBorder="1" applyAlignment="1">
      <alignment horizontal="center" vertical="top" wrapText="1"/>
    </xf>
    <xf numFmtId="0" fontId="33" fillId="11" borderId="42" xfId="0" applyFont="1" applyFill="1" applyBorder="1" applyAlignment="1">
      <alignment horizontal="center" vertical="top" wrapText="1"/>
    </xf>
    <xf numFmtId="0" fontId="0" fillId="7" borderId="6" xfId="0" applyFill="1" applyBorder="1" applyAlignment="1">
      <alignment horizontal="center" wrapText="1"/>
    </xf>
    <xf numFmtId="0" fontId="0" fillId="7" borderId="7" xfId="0" applyFill="1" applyBorder="1" applyAlignment="1">
      <alignment horizontal="center" wrapText="1"/>
    </xf>
    <xf numFmtId="0" fontId="0" fillId="7" borderId="47" xfId="0" applyFill="1" applyBorder="1" applyAlignment="1">
      <alignment horizontal="center" wrapText="1"/>
    </xf>
    <xf numFmtId="0" fontId="0" fillId="12" borderId="3" xfId="0" applyFill="1" applyBorder="1" applyAlignment="1">
      <alignment horizontal="center" wrapText="1"/>
    </xf>
    <xf numFmtId="0" fontId="0" fillId="12" borderId="21" xfId="0" applyFill="1" applyBorder="1" applyAlignment="1">
      <alignment horizontal="center" wrapText="1"/>
    </xf>
    <xf numFmtId="0" fontId="0" fillId="12" borderId="36" xfId="0" applyFill="1" applyBorder="1" applyAlignment="1">
      <alignment horizontal="center" wrapText="1"/>
    </xf>
    <xf numFmtId="0" fontId="0" fillId="8" borderId="3" xfId="0" applyFill="1" applyBorder="1" applyAlignment="1">
      <alignment horizontal="center" wrapText="1"/>
    </xf>
    <xf numFmtId="0" fontId="0" fillId="8" borderId="21" xfId="0" applyFill="1" applyBorder="1" applyAlignment="1">
      <alignment horizontal="center" wrapText="1"/>
    </xf>
    <xf numFmtId="0" fontId="0" fillId="8" borderId="36" xfId="0" applyFill="1" applyBorder="1" applyAlignment="1">
      <alignment horizontal="center" wrapText="1"/>
    </xf>
    <xf numFmtId="0" fontId="35" fillId="11" borderId="12" xfId="0" applyFont="1" applyFill="1" applyBorder="1" applyAlignment="1">
      <alignment horizontal="center" wrapText="1"/>
    </xf>
    <xf numFmtId="0" fontId="35" fillId="11" borderId="13" xfId="0" applyFont="1" applyFill="1" applyBorder="1" applyAlignment="1">
      <alignment horizontal="center" wrapText="1"/>
    </xf>
    <xf numFmtId="0" fontId="35" fillId="11" borderId="14" xfId="0" applyFont="1" applyFill="1" applyBorder="1" applyAlignment="1">
      <alignment horizontal="center" wrapText="1"/>
    </xf>
    <xf numFmtId="0" fontId="2" fillId="0" borderId="11" xfId="0" applyFont="1" applyBorder="1" applyAlignment="1">
      <alignment horizontal="center" vertical="top" wrapText="1"/>
    </xf>
    <xf numFmtId="0" fontId="2" fillId="0" borderId="37" xfId="0" applyFont="1" applyBorder="1" applyAlignment="1">
      <alignment horizontal="center" vertical="top" wrapText="1"/>
    </xf>
    <xf numFmtId="0" fontId="0" fillId="0" borderId="19" xfId="0" applyBorder="1" applyAlignment="1">
      <alignment horizontal="center" wrapText="1"/>
    </xf>
    <xf numFmtId="0" fontId="0" fillId="0" borderId="11" xfId="0" applyBorder="1" applyAlignment="1">
      <alignment horizontal="center" wrapText="1"/>
    </xf>
    <xf numFmtId="0" fontId="4" fillId="0" borderId="0" xfId="0" applyFont="1" applyAlignment="1" applyProtection="1">
      <alignment horizontal="center" vertical="center" wrapText="1"/>
      <protection locked="0"/>
    </xf>
    <xf numFmtId="4" fontId="0" fillId="0" borderId="0" xfId="0" applyNumberFormat="1" applyAlignment="1" applyProtection="1">
      <alignment horizontal="center"/>
      <protection locked="0"/>
    </xf>
    <xf numFmtId="8" fontId="4" fillId="0" borderId="0" xfId="0" applyNumberFormat="1" applyFont="1" applyAlignment="1" applyProtection="1">
      <alignment horizontal="center"/>
      <protection locked="0"/>
    </xf>
    <xf numFmtId="164" fontId="0" fillId="0" borderId="0" xfId="0" applyNumberFormat="1" applyAlignment="1" applyProtection="1">
      <alignment horizontal="center"/>
      <protection locked="0"/>
    </xf>
    <xf numFmtId="8"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13" fillId="13" borderId="19" xfId="0" applyFont="1" applyFill="1" applyBorder="1" applyAlignment="1">
      <alignment horizontal="center"/>
    </xf>
    <xf numFmtId="0" fontId="13" fillId="13" borderId="11" xfId="0" applyFont="1" applyFill="1" applyBorder="1" applyAlignment="1">
      <alignment horizontal="center"/>
    </xf>
    <xf numFmtId="0" fontId="13" fillId="13" borderId="37" xfId="0" applyFont="1" applyFill="1" applyBorder="1" applyAlignment="1">
      <alignment horizontal="center"/>
    </xf>
    <xf numFmtId="0" fontId="38" fillId="13" borderId="19" xfId="0" applyFont="1" applyFill="1" applyBorder="1" applyAlignment="1">
      <alignment horizontal="center" wrapText="1"/>
    </xf>
    <xf numFmtId="0" fontId="38" fillId="13" borderId="11" xfId="0" applyFont="1" applyFill="1" applyBorder="1" applyAlignment="1">
      <alignment horizontal="center" wrapText="1"/>
    </xf>
    <xf numFmtId="0" fontId="4" fillId="5" borderId="20" xfId="7" applyFont="1" applyBorder="1" applyAlignment="1" applyProtection="1">
      <alignment horizontal="center"/>
    </xf>
    <xf numFmtId="0" fontId="4" fillId="5" borderId="21" xfId="7" applyFont="1" applyBorder="1" applyAlignment="1" applyProtection="1">
      <alignment horizontal="center"/>
    </xf>
    <xf numFmtId="0" fontId="4" fillId="5" borderId="4" xfId="7" applyFont="1" applyBorder="1" applyAlignment="1" applyProtection="1">
      <alignment horizontal="center"/>
    </xf>
    <xf numFmtId="0" fontId="13" fillId="13" borderId="35" xfId="8" applyFont="1" applyFill="1" applyBorder="1" applyAlignment="1" applyProtection="1">
      <alignment horizontal="center"/>
    </xf>
    <xf numFmtId="0" fontId="13" fillId="13" borderId="25" xfId="8" applyFont="1" applyFill="1" applyBorder="1" applyAlignment="1" applyProtection="1">
      <alignment horizontal="center"/>
    </xf>
    <xf numFmtId="0" fontId="13" fillId="13" borderId="26" xfId="8" applyFont="1" applyFill="1" applyBorder="1" applyAlignment="1" applyProtection="1">
      <alignment horizontal="center"/>
    </xf>
    <xf numFmtId="0" fontId="4" fillId="5" borderId="36" xfId="7" applyFont="1" applyBorder="1" applyAlignment="1" applyProtection="1">
      <alignment horizontal="center"/>
    </xf>
    <xf numFmtId="0" fontId="4" fillId="6" borderId="35" xfId="8" applyFont="1" applyBorder="1" applyAlignment="1" applyProtection="1">
      <alignment horizontal="center"/>
    </xf>
    <xf numFmtId="0" fontId="4" fillId="6" borderId="25" xfId="8" applyFont="1" applyBorder="1" applyAlignment="1" applyProtection="1">
      <alignment horizontal="center"/>
    </xf>
    <xf numFmtId="0" fontId="4" fillId="6" borderId="26" xfId="8" applyFont="1" applyBorder="1" applyAlignment="1" applyProtection="1">
      <alignment horizontal="center"/>
    </xf>
    <xf numFmtId="0" fontId="35" fillId="11" borderId="19" xfId="0" applyFont="1" applyFill="1" applyBorder="1" applyAlignment="1">
      <alignment horizontal="center" wrapText="1"/>
    </xf>
    <xf numFmtId="0" fontId="35" fillId="11" borderId="11" xfId="0" applyFont="1" applyFill="1" applyBorder="1" applyAlignment="1">
      <alignment horizontal="center" wrapText="1"/>
    </xf>
    <xf numFmtId="0" fontId="35" fillId="11" borderId="37" xfId="0" applyFont="1" applyFill="1" applyBorder="1" applyAlignment="1">
      <alignment horizontal="center" wrapText="1"/>
    </xf>
    <xf numFmtId="0" fontId="0" fillId="14" borderId="12" xfId="0" applyFill="1" applyBorder="1" applyAlignment="1">
      <alignment horizontal="center" wrapText="1"/>
    </xf>
    <xf numFmtId="0" fontId="0" fillId="14" borderId="13" xfId="0" applyFill="1" applyBorder="1" applyAlignment="1">
      <alignment horizontal="center" wrapText="1"/>
    </xf>
    <xf numFmtId="0" fontId="0" fillId="14" borderId="14" xfId="0" applyFill="1" applyBorder="1" applyAlignment="1">
      <alignment horizontal="center" wrapText="1"/>
    </xf>
    <xf numFmtId="0" fontId="0" fillId="15" borderId="24" xfId="0" applyFill="1" applyBorder="1" applyAlignment="1">
      <alignment horizontal="center" wrapText="1"/>
    </xf>
    <xf numFmtId="0" fontId="0" fillId="15" borderId="0" xfId="0" applyFill="1" applyAlignment="1">
      <alignment horizontal="center" wrapText="1"/>
    </xf>
    <xf numFmtId="0" fontId="0" fillId="15" borderId="43" xfId="0" applyFill="1" applyBorder="1" applyAlignment="1">
      <alignment horizontal="center" wrapText="1"/>
    </xf>
    <xf numFmtId="0" fontId="0" fillId="7" borderId="9" xfId="0" applyFill="1" applyBorder="1" applyAlignment="1">
      <alignment horizontal="center" wrapText="1"/>
    </xf>
    <xf numFmtId="0" fontId="0" fillId="7" borderId="10" xfId="0" applyFill="1" applyBorder="1" applyAlignment="1">
      <alignment horizontal="center" wrapText="1"/>
    </xf>
    <xf numFmtId="0" fontId="0" fillId="7" borderId="42" xfId="0" applyFill="1" applyBorder="1" applyAlignment="1">
      <alignment horizontal="center" wrapText="1"/>
    </xf>
    <xf numFmtId="0" fontId="33" fillId="11" borderId="19" xfId="0" applyFont="1" applyFill="1" applyBorder="1" applyAlignment="1">
      <alignment horizontal="center" vertical="top" wrapText="1"/>
    </xf>
    <xf numFmtId="0" fontId="33" fillId="11" borderId="11" xfId="0" applyFont="1" applyFill="1" applyBorder="1" applyAlignment="1">
      <alignment horizontal="center" vertical="top" wrapText="1"/>
    </xf>
    <xf numFmtId="0" fontId="33" fillId="11" borderId="37" xfId="0" applyFont="1" applyFill="1" applyBorder="1" applyAlignment="1">
      <alignment horizontal="center" vertical="top" wrapText="1"/>
    </xf>
    <xf numFmtId="0" fontId="33" fillId="0" borderId="0" xfId="0" applyFont="1" applyAlignment="1" applyProtection="1">
      <alignment horizontal="left" vertical="center"/>
      <protection locked="0"/>
    </xf>
    <xf numFmtId="0" fontId="38" fillId="13" borderId="19" xfId="0" applyFont="1" applyFill="1" applyBorder="1" applyAlignment="1">
      <alignment horizontal="center"/>
    </xf>
    <xf numFmtId="0" fontId="38" fillId="13" borderId="11" xfId="0" applyFont="1" applyFill="1" applyBorder="1" applyAlignment="1">
      <alignment horizontal="center"/>
    </xf>
    <xf numFmtId="0" fontId="38" fillId="13" borderId="37" xfId="0" applyFont="1" applyFill="1" applyBorder="1" applyAlignment="1">
      <alignment horizontal="center"/>
    </xf>
    <xf numFmtId="0" fontId="38" fillId="13" borderId="35" xfId="0" applyFont="1" applyFill="1" applyBorder="1" applyAlignment="1">
      <alignment horizontal="center"/>
    </xf>
    <xf numFmtId="0" fontId="38" fillId="13" borderId="25" xfId="0" applyFont="1" applyFill="1" applyBorder="1" applyAlignment="1">
      <alignment horizontal="center"/>
    </xf>
    <xf numFmtId="0" fontId="38" fillId="13" borderId="26" xfId="0" applyFont="1" applyFill="1" applyBorder="1" applyAlignment="1">
      <alignment horizontal="center"/>
    </xf>
    <xf numFmtId="0" fontId="0" fillId="2" borderId="1" xfId="0" applyFill="1" applyBorder="1" applyAlignment="1">
      <alignment horizontal="left"/>
    </xf>
    <xf numFmtId="0" fontId="0" fillId="2" borderId="2" xfId="0" applyFill="1" applyBorder="1" applyAlignment="1">
      <alignment horizontal="left"/>
    </xf>
    <xf numFmtId="0" fontId="0" fillId="4" borderId="23" xfId="0" applyFill="1" applyBorder="1" applyAlignment="1">
      <alignment horizontal="left"/>
    </xf>
    <xf numFmtId="0" fontId="0" fillId="4" borderId="5" xfId="0" applyFill="1" applyBorder="1" applyAlignment="1">
      <alignment horizontal="left"/>
    </xf>
    <xf numFmtId="0" fontId="4" fillId="2" borderId="35" xfId="0" applyFont="1" applyFill="1" applyBorder="1" applyAlignment="1">
      <alignment horizontal="left"/>
    </xf>
    <xf numFmtId="0" fontId="4" fillId="2" borderId="25" xfId="0" applyFont="1" applyFill="1" applyBorder="1" applyAlignment="1">
      <alignment horizontal="left"/>
    </xf>
    <xf numFmtId="0" fontId="4" fillId="2" borderId="26" xfId="0" applyFont="1" applyFill="1" applyBorder="1" applyAlignment="1">
      <alignment horizontal="left"/>
    </xf>
    <xf numFmtId="164" fontId="0" fillId="7" borderId="2" xfId="0" applyNumberFormat="1" applyFill="1" applyBorder="1" applyAlignment="1" applyProtection="1">
      <alignment horizontal="center"/>
      <protection locked="0"/>
    </xf>
    <xf numFmtId="0" fontId="0" fillId="7" borderId="29" xfId="0" applyFill="1" applyBorder="1" applyAlignment="1" applyProtection="1">
      <alignment horizontal="center"/>
      <protection locked="0"/>
    </xf>
    <xf numFmtId="0" fontId="4" fillId="2" borderId="22" xfId="0" applyFont="1" applyFill="1" applyBorder="1" applyAlignment="1">
      <alignment horizontal="left"/>
    </xf>
    <xf numFmtId="0" fontId="4" fillId="2" borderId="17" xfId="0" applyFont="1" applyFill="1" applyBorder="1" applyAlignment="1">
      <alignment horizontal="left"/>
    </xf>
    <xf numFmtId="0" fontId="4" fillId="2" borderId="31" xfId="0" applyFont="1" applyFill="1" applyBorder="1" applyAlignment="1">
      <alignment horizontal="left"/>
    </xf>
    <xf numFmtId="9" fontId="0" fillId="7" borderId="2" xfId="0" applyNumberFormat="1" applyFill="1" applyBorder="1" applyAlignment="1" applyProtection="1">
      <alignment horizontal="center"/>
      <protection locked="0"/>
    </xf>
    <xf numFmtId="9" fontId="0" fillId="7" borderId="29" xfId="0" applyNumberFormat="1" applyFill="1" applyBorder="1" applyAlignment="1" applyProtection="1">
      <alignment horizontal="center"/>
      <protection locked="0"/>
    </xf>
    <xf numFmtId="0" fontId="0" fillId="0" borderId="0" xfId="0" applyAlignment="1" applyProtection="1">
      <alignment horizontal="center" vertical="center"/>
      <protection locked="0"/>
    </xf>
    <xf numFmtId="0" fontId="33" fillId="11" borderId="19" xfId="0" applyFont="1" applyFill="1" applyBorder="1" applyAlignment="1" applyProtection="1">
      <alignment horizontal="center" vertical="top" wrapText="1"/>
      <protection locked="0"/>
    </xf>
    <xf numFmtId="0" fontId="33" fillId="11" borderId="11" xfId="0" applyFont="1" applyFill="1" applyBorder="1" applyAlignment="1" applyProtection="1">
      <alignment horizontal="center" vertical="top" wrapText="1"/>
      <protection locked="0"/>
    </xf>
    <xf numFmtId="0" fontId="33" fillId="11" borderId="37" xfId="0" applyFont="1" applyFill="1" applyBorder="1" applyAlignment="1" applyProtection="1">
      <alignment horizontal="center" vertical="top" wrapText="1"/>
      <protection locked="0"/>
    </xf>
    <xf numFmtId="0" fontId="0" fillId="7" borderId="9" xfId="0" applyFill="1" applyBorder="1" applyAlignment="1" applyProtection="1">
      <alignment horizontal="center" wrapText="1"/>
      <protection locked="0"/>
    </xf>
    <xf numFmtId="0" fontId="0" fillId="7" borderId="10" xfId="0" applyFill="1" applyBorder="1" applyAlignment="1" applyProtection="1">
      <alignment horizontal="center" wrapText="1"/>
      <protection locked="0"/>
    </xf>
    <xf numFmtId="0" fontId="0" fillId="7" borderId="42" xfId="0" applyFill="1" applyBorder="1" applyAlignment="1" applyProtection="1">
      <alignment horizontal="center" wrapText="1"/>
      <protection locked="0"/>
    </xf>
    <xf numFmtId="0" fontId="0" fillId="12" borderId="24" xfId="0" applyFill="1" applyBorder="1" applyAlignment="1" applyProtection="1">
      <alignment horizontal="center" wrapText="1"/>
      <protection locked="0"/>
    </xf>
    <xf numFmtId="0" fontId="0" fillId="12" borderId="0" xfId="0" applyFill="1" applyAlignment="1" applyProtection="1">
      <alignment horizontal="center" wrapText="1"/>
      <protection locked="0"/>
    </xf>
    <xf numFmtId="0" fontId="0" fillId="12" borderId="43" xfId="0" applyFill="1" applyBorder="1" applyAlignment="1" applyProtection="1">
      <alignment horizontal="center" wrapText="1"/>
      <protection locked="0"/>
    </xf>
    <xf numFmtId="0" fontId="0" fillId="8" borderId="12" xfId="0" applyFill="1" applyBorder="1" applyAlignment="1" applyProtection="1">
      <alignment horizontal="center" wrapText="1"/>
      <protection locked="0"/>
    </xf>
    <xf numFmtId="0" fontId="0" fillId="8" borderId="13" xfId="0" applyFill="1" applyBorder="1" applyAlignment="1" applyProtection="1">
      <alignment horizontal="center" wrapText="1"/>
      <protection locked="0"/>
    </xf>
    <xf numFmtId="0" fontId="0" fillId="8" borderId="14" xfId="0" applyFill="1" applyBorder="1" applyAlignment="1" applyProtection="1">
      <alignment horizontal="center" wrapText="1"/>
      <protection locked="0"/>
    </xf>
    <xf numFmtId="0" fontId="4" fillId="0" borderId="0" xfId="0" applyFont="1" applyAlignment="1" applyProtection="1">
      <alignment horizontal="left"/>
      <protection locked="0"/>
    </xf>
    <xf numFmtId="0" fontId="17" fillId="0" borderId="0" xfId="9" applyAlignment="1" applyProtection="1">
      <alignment horizontal="left"/>
      <protection locked="0"/>
    </xf>
    <xf numFmtId="0" fontId="4" fillId="3" borderId="35" xfId="0" applyFont="1" applyFill="1" applyBorder="1" applyAlignment="1">
      <alignment horizontal="center"/>
    </xf>
    <xf numFmtId="0" fontId="4" fillId="3" borderId="26" xfId="0" applyFont="1" applyFill="1" applyBorder="1" applyAlignment="1">
      <alignment horizontal="center"/>
    </xf>
    <xf numFmtId="165" fontId="20" fillId="3" borderId="3" xfId="0" applyNumberFormat="1" applyFont="1" applyFill="1" applyBorder="1" applyAlignment="1">
      <alignment horizontal="center"/>
    </xf>
    <xf numFmtId="165" fontId="20" fillId="3" borderId="36" xfId="0" applyNumberFormat="1" applyFont="1" applyFill="1" applyBorder="1" applyAlignment="1">
      <alignment horizontal="center"/>
    </xf>
    <xf numFmtId="0" fontId="20" fillId="3" borderId="3" xfId="0" applyFont="1" applyFill="1" applyBorder="1" applyAlignment="1">
      <alignment horizontal="center"/>
    </xf>
    <xf numFmtId="0" fontId="20" fillId="3" borderId="36" xfId="0" applyFont="1" applyFill="1" applyBorder="1" applyAlignment="1">
      <alignment horizontal="center"/>
    </xf>
    <xf numFmtId="0" fontId="0" fillId="0" borderId="13" xfId="0" applyBorder="1" applyAlignment="1" applyProtection="1">
      <alignment horizontal="center" vertical="center"/>
      <protection locked="0"/>
    </xf>
    <xf numFmtId="0" fontId="39" fillId="2" borderId="0" xfId="9" applyFont="1" applyFill="1" applyAlignment="1">
      <alignment horizontal="center" vertical="center" wrapText="1"/>
    </xf>
    <xf numFmtId="0" fontId="39" fillId="2" borderId="0" xfId="9" applyFont="1" applyFill="1" applyAlignment="1">
      <alignment horizontal="center" vertical="center"/>
    </xf>
    <xf numFmtId="0" fontId="39" fillId="10" borderId="0" xfId="9" applyFont="1" applyFill="1" applyAlignment="1">
      <alignment horizontal="left" vertical="top"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1" fillId="0" borderId="0" xfId="0" applyFont="1" applyAlignment="1" applyProtection="1">
      <alignment horizontal="left" vertical="center"/>
      <protection locked="0"/>
    </xf>
  </cellXfs>
  <cellStyles count="11">
    <cellStyle name="20% - Accent5" xfId="7" builtinId="46"/>
    <cellStyle name="60% - Accent5" xfId="8" builtinId="48"/>
    <cellStyle name="Comma" xfId="10" builtinId="3"/>
    <cellStyle name="Comma 2" xfId="5" xr:uid="{64C8BF9A-7686-4BC8-9C0B-ADC80AC8640B}"/>
    <cellStyle name="Currency" xfId="1" builtinId="4"/>
    <cellStyle name="Currency 2" xfId="4" xr:uid="{F1BED5BF-F00D-41F2-9F90-F02DF883634B}"/>
    <cellStyle name="Hyperlink" xfId="9" builtinId="8"/>
    <cellStyle name="Normal" xfId="0" builtinId="0"/>
    <cellStyle name="Normal 2" xfId="3" xr:uid="{731CFFCF-5AF2-4D74-9061-B543ED275485}"/>
    <cellStyle name="Normal 35" xfId="6" xr:uid="{A5DA6468-5BA6-4A9F-BA34-A8E2CCEDD041}"/>
    <cellStyle name="Percent" xfId="2" builtinId="5"/>
  </cellStyles>
  <dxfs count="5">
    <dxf>
      <fill>
        <patternFill>
          <bgColor theme="9" tint="0.79998168889431442"/>
        </patternFill>
      </fill>
    </dxf>
    <dxf>
      <fill>
        <patternFill>
          <bgColor rgb="FFFFA3A3"/>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s>
  <tableStyles count="0" defaultTableStyle="TableStyleMedium2" defaultPivotStyle="PivotStyleLight16"/>
  <colors>
    <mruColors>
      <color rgb="FFD8D9D9"/>
      <color rgb="FFD1CECE"/>
      <color rgb="FFFFF3CC"/>
      <color rgb="FFDEEBF9"/>
      <color rgb="FF2F75B5"/>
      <color rgb="FFFFCCFF"/>
      <color rgb="FFCCCCFF"/>
      <color rgb="FFFF3300"/>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a:t>
            </a:r>
            <a:r>
              <a:rPr lang="en-US" b="1" baseline="0"/>
              <a:t> SAVINGS OVER ASSESSMENT TERM</a:t>
            </a:r>
            <a:endParaRPr lang="en-US" b="1"/>
          </a:p>
        </c:rich>
      </c:tx>
      <c:overlay val="0"/>
      <c:spPr>
        <a:noFill/>
        <a:ln>
          <a:noFill/>
        </a:ln>
        <a:effectLst/>
      </c:spPr>
    </c:title>
    <c:autoTitleDeleted val="0"/>
    <c:plotArea>
      <c:layout/>
      <c:doughnutChart>
        <c:varyColors val="1"/>
        <c:ser>
          <c:idx val="1"/>
          <c:order val="1"/>
          <c:dPt>
            <c:idx val="0"/>
            <c:bubble3D val="0"/>
            <c:extLst>
              <c:ext xmlns:c16="http://schemas.microsoft.com/office/drawing/2014/chart" uri="{C3380CC4-5D6E-409C-BE32-E72D297353CC}">
                <c16:uniqueId val="{00000003-EF6E-4572-9B86-9B54D7C27398}"/>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2-CFFF-E14C-BE7C-8BC36D894146}"/>
              </c:ext>
            </c:extLst>
          </c:dPt>
          <c:dLbls>
            <c:dLbl>
              <c:idx val="0"/>
              <c:delete val="1"/>
              <c:extLst>
                <c:ext xmlns:c15="http://schemas.microsoft.com/office/drawing/2012/chart" uri="{CE6537A1-D6FC-4f65-9D91-7224C49458BB}"/>
                <c:ext xmlns:c16="http://schemas.microsoft.com/office/drawing/2014/chart" uri="{C3380CC4-5D6E-409C-BE32-E72D297353CC}">
                  <c16:uniqueId val="{00000003-EF6E-4572-9B86-9B54D7C27398}"/>
                </c:ext>
              </c:extLst>
            </c:dLbl>
            <c:dLbl>
              <c:idx val="1"/>
              <c:layout>
                <c:manualLayout>
                  <c:x val="-0.20450918238619764"/>
                  <c:y val="6.470588663441319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6E-4572-9B86-9B54D7C27398}"/>
                </c:ext>
              </c:extLst>
            </c:dLbl>
            <c:dLbl>
              <c:idx val="2"/>
              <c:layout>
                <c:manualLayout>
                  <c:x val="-0.19551976777581531"/>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1D-694E-8BC9-8FF575C99F02}"/>
                </c:ext>
              </c:extLst>
            </c:dLbl>
            <c:dLbl>
              <c:idx val="4"/>
              <c:layout>
                <c:manualLayout>
                  <c:x val="-0.30125651843157364"/>
                  <c:y val="-8.0174402622978216E-2"/>
                </c:manualLayout>
              </c:layout>
              <c:tx>
                <c:rich>
                  <a:bodyPr/>
                  <a:lstStyle/>
                  <a:p>
                    <a:fld id="{04993C52-DBF5-4746-B589-791D3CC1EBD3}" type="CATEGORYNAME">
                      <a:rPr lang="en-US">
                        <a:solidFill>
                          <a:schemeClr val="accent2"/>
                        </a:solidFill>
                      </a:rPr>
                      <a:pPr/>
                      <a:t>[CATEGORY NAME]</a:t>
                    </a:fld>
                    <a:r>
                      <a:rPr lang="en-US" baseline="0">
                        <a:solidFill>
                          <a:schemeClr val="accent2"/>
                        </a:solidFill>
                      </a:rPr>
                      <a:t>
</a:t>
                    </a:r>
                    <a:fld id="{0B3B2962-3537-4524-B6F0-5BE5C9E82F1E}" type="PERCENTAGE">
                      <a:rPr lang="en-US" baseline="0">
                        <a:solidFill>
                          <a:schemeClr val="accent2"/>
                        </a:solidFill>
                      </a:rPr>
                      <a:pPr/>
                      <a:t>[PERCENTAGE]</a:t>
                    </a:fld>
                    <a:endParaRPr lang="en-US" baseline="0">
                      <a:solidFill>
                        <a:schemeClr val="accent2"/>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FFF-E14C-BE7C-8BC36D894146}"/>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'Project Worksheet '!$I$58:$I$62</c:f>
              <c:strCache>
                <c:ptCount val="5"/>
                <c:pt idx="0">
                  <c:v>Utility/ Operating 
Savings</c:v>
                </c:pt>
                <c:pt idx="1">
                  <c:v>Loan Interest Tax Savings</c:v>
                </c:pt>
                <c:pt idx="2">
                  <c:v>Depreciation Tax Savings</c:v>
                </c:pt>
                <c:pt idx="3">
                  <c:v>Tax Credits</c:v>
                </c:pt>
                <c:pt idx="4">
                  <c:v>Financial Savings</c:v>
                </c:pt>
              </c:strCache>
            </c:strRef>
          </c:cat>
          <c:val>
            <c:numRef>
              <c:f>'Project Worksheet '!$K$58:$K$62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EF6E-4572-9B86-9B54D7C27398}"/>
            </c:ext>
          </c:extLst>
        </c:ser>
        <c:dLbls>
          <c:showLegendKey val="0"/>
          <c:showVal val="0"/>
          <c:showCatName val="0"/>
          <c:showSerName val="0"/>
          <c:showPercent val="0"/>
          <c:showBubbleSize val="0"/>
          <c:showLeaderLines val="0"/>
        </c:dLbls>
        <c:firstSliceAng val="0"/>
        <c:holeSize val="75"/>
        <c:extLst>
          <c:ext xmlns:c15="http://schemas.microsoft.com/office/drawing/2012/chart" uri="{02D57815-91ED-43cb-92C2-25804820EDAC}">
            <c15:filteredPieSeries>
              <c15: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5-B9C8-4C4A-9A2F-BD0630CF1F86}"/>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6-CFFF-E14C-BE7C-8BC36D894146}"/>
                    </c:ext>
                  </c:extLst>
                </c:dPt>
                <c:cat>
                  <c:strRef>
                    <c:extLst>
                      <c:ext uri="{02D57815-91ED-43cb-92C2-25804820EDAC}">
                        <c15:formulaRef>
                          <c15:sqref>'Project Worksheet '!$I$58:$I$62</c15:sqref>
                        </c15:formulaRef>
                      </c:ext>
                    </c:extLst>
                    <c:strCache>
                      <c:ptCount val="5"/>
                      <c:pt idx="0">
                        <c:v>Utility/ Operating 
Savings</c:v>
                      </c:pt>
                      <c:pt idx="1">
                        <c:v>Loan Interest Tax Savings</c:v>
                      </c:pt>
                      <c:pt idx="2">
                        <c:v>Depreciation Tax Savings</c:v>
                      </c:pt>
                      <c:pt idx="3">
                        <c:v>Tax Credits</c:v>
                      </c:pt>
                      <c:pt idx="4">
                        <c:v>Financial Savings</c:v>
                      </c:pt>
                    </c:strCache>
                  </c:strRef>
                </c:cat>
                <c:val>
                  <c:numRef>
                    <c:extLst>
                      <c:ext uri="{02D57815-91ED-43cb-92C2-25804820EDAC}">
                        <c15:formulaRef>
                          <c15:sqref>'Project Worksheet '!$J$58:$J$62</c15:sqref>
                        </c15:formulaRef>
                      </c:ext>
                    </c:extLst>
                    <c:numCache>
                      <c:formatCode>General</c:formatCode>
                      <c:ptCount val="5"/>
                    </c:numCache>
                  </c:numRef>
                </c:val>
                <c:extLst>
                  <c:ext xmlns:c16="http://schemas.microsoft.com/office/drawing/2014/chart" uri="{C3380CC4-5D6E-409C-BE32-E72D297353CC}">
                    <c16:uniqueId val="{00000000-EF6E-4572-9B86-9B54D7C27398}"/>
                  </c:ext>
                </c:extLst>
              </c15:ser>
            </c15:filteredPieSeries>
          </c:ext>
        </c:extLst>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121921</xdr:colOff>
      <xdr:row>2</xdr:row>
      <xdr:rowOff>356235</xdr:rowOff>
    </xdr:from>
    <xdr:to>
      <xdr:col>1</xdr:col>
      <xdr:colOff>1783081</xdr:colOff>
      <xdr:row>2</xdr:row>
      <xdr:rowOff>2832734</xdr:rowOff>
    </xdr:to>
    <xdr:pic>
      <xdr:nvPicPr>
        <xdr:cNvPr id="2" name="Picture 1">
          <a:extLst>
            <a:ext uri="{FF2B5EF4-FFF2-40B4-BE49-F238E27FC236}">
              <a16:creationId xmlns:a16="http://schemas.microsoft.com/office/drawing/2014/main" id="{B0F54A1A-F5C9-444F-8194-5510B8A8BF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1" y="813435"/>
          <a:ext cx="2286000" cy="2476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1305687</xdr:colOff>
      <xdr:row>61</xdr:row>
      <xdr:rowOff>218080</xdr:rowOff>
    </xdr:from>
    <xdr:to>
      <xdr:col>7</xdr:col>
      <xdr:colOff>1137869</xdr:colOff>
      <xdr:row>77</xdr:row>
      <xdr:rowOff>56444</xdr:rowOff>
    </xdr:to>
    <xdr:graphicFrame macro="">
      <xdr:nvGraphicFramePr>
        <xdr:cNvPr id="11" name="Chart 10">
          <a:extLst>
            <a:ext uri="{FF2B5EF4-FFF2-40B4-BE49-F238E27FC236}">
              <a16:creationId xmlns:a16="http://schemas.microsoft.com/office/drawing/2014/main" id="{6B756C23-C627-4268-B943-59754E2DE1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193384</xdr:colOff>
      <xdr:row>72</xdr:row>
      <xdr:rowOff>196270</xdr:rowOff>
    </xdr:from>
    <xdr:to>
      <xdr:col>1</xdr:col>
      <xdr:colOff>1389304</xdr:colOff>
      <xdr:row>77</xdr:row>
      <xdr:rowOff>23728</xdr:rowOff>
    </xdr:to>
    <xdr:pic>
      <xdr:nvPicPr>
        <xdr:cNvPr id="3" name="Picture 2">
          <a:extLst>
            <a:ext uri="{FF2B5EF4-FFF2-40B4-BE49-F238E27FC236}">
              <a16:creationId xmlns:a16="http://schemas.microsoft.com/office/drawing/2014/main" id="{43D7BB2A-6A41-424F-81FA-1D1C63DC89A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1658020" y="23275634"/>
          <a:ext cx="1195920" cy="11988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1152525</xdr:colOff>
      <xdr:row>0</xdr:row>
      <xdr:rowOff>0</xdr:rowOff>
    </xdr:from>
    <xdr:to>
      <xdr:col>6</xdr:col>
      <xdr:colOff>297395</xdr:colOff>
      <xdr:row>6</xdr:row>
      <xdr:rowOff>5290</xdr:rowOff>
    </xdr:to>
    <xdr:pic>
      <xdr:nvPicPr>
        <xdr:cNvPr id="3" name="Picture 2">
          <a:extLst>
            <a:ext uri="{FF2B5EF4-FFF2-40B4-BE49-F238E27FC236}">
              <a16:creationId xmlns:a16="http://schemas.microsoft.com/office/drawing/2014/main" id="{577BF67C-324D-448F-8643-56C4D3F92B8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76750" y="0"/>
          <a:ext cx="1068920" cy="1195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97014</xdr:colOff>
      <xdr:row>0</xdr:row>
      <xdr:rowOff>26459</xdr:rowOff>
    </xdr:from>
    <xdr:to>
      <xdr:col>2</xdr:col>
      <xdr:colOff>1227670</xdr:colOff>
      <xdr:row>5</xdr:row>
      <xdr:rowOff>31749</xdr:rowOff>
    </xdr:to>
    <xdr:pic>
      <xdr:nvPicPr>
        <xdr:cNvPr id="3" name="Picture 2">
          <a:extLst>
            <a:ext uri="{FF2B5EF4-FFF2-40B4-BE49-F238E27FC236}">
              <a16:creationId xmlns:a16="http://schemas.microsoft.com/office/drawing/2014/main" id="{EA53497D-A15A-41C4-A8C4-5405BDD442B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780139" y="26459"/>
          <a:ext cx="1068920" cy="11959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2066925</xdr:colOff>
      <xdr:row>1</xdr:row>
      <xdr:rowOff>200025</xdr:rowOff>
    </xdr:from>
    <xdr:to>
      <xdr:col>14</xdr:col>
      <xdr:colOff>659345</xdr:colOff>
      <xdr:row>1</xdr:row>
      <xdr:rowOff>1395940</xdr:rowOff>
    </xdr:to>
    <xdr:pic>
      <xdr:nvPicPr>
        <xdr:cNvPr id="2" name="Picture 1">
          <a:extLst>
            <a:ext uri="{FF2B5EF4-FFF2-40B4-BE49-F238E27FC236}">
              <a16:creationId xmlns:a16="http://schemas.microsoft.com/office/drawing/2014/main" id="{CE2EE6E6-00CF-46C1-BAC5-0F135C4683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896975" y="400050"/>
          <a:ext cx="1068920" cy="11959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7B379E-318D-43E3-A7FE-E54BE3A307B2}" name="SEM" displayName="SEM" ref="A21:A30" totalsRowShown="0" headerRowDxfId="4" dataDxfId="3">
  <autoFilter ref="A21:A30" xr:uid="{3AA219AA-E95A-4A6E-BA4A-692D590E65D6}"/>
  <tableColumns count="1">
    <tableColumn id="1" xr3:uid="{F6D575C5-7F27-4702-80A1-0D32DC412173}" name="SEM Table"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pages.nist.gov/eer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omptroller.texas.gov/programs/seco/funding/loanstar/" TargetMode="External"/><Relationship Id="rId1" Type="http://schemas.openxmlformats.org/officeDocument/2006/relationships/hyperlink" Target="https://www.ashrae.org/"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2D47-9D60-4113-83CD-CB8ED69CEBC2}">
  <sheetPr>
    <tabColor rgb="FFFF0000"/>
    <pageSetUpPr fitToPage="1"/>
  </sheetPr>
  <dimension ref="A1:K27"/>
  <sheetViews>
    <sheetView topLeftCell="A7" zoomScaleNormal="100" workbookViewId="0">
      <selection activeCell="A11" sqref="A11:K11"/>
    </sheetView>
  </sheetViews>
  <sheetFormatPr defaultColWidth="8.77734375" defaultRowHeight="14.4" x14ac:dyDescent="0.3"/>
  <cols>
    <col min="1" max="1" width="9.109375" style="4" customWidth="1"/>
    <col min="2" max="2" width="30" customWidth="1"/>
    <col min="3" max="3" width="13.109375" bestFit="1" customWidth="1"/>
    <col min="4" max="4" width="14.44140625" bestFit="1" customWidth="1"/>
    <col min="6" max="6" width="9.109375" style="2"/>
  </cols>
  <sheetData>
    <row r="1" spans="1:11" ht="21" x14ac:dyDescent="0.4">
      <c r="A1" s="257" t="s">
        <v>231</v>
      </c>
      <c r="B1" s="257"/>
      <c r="C1" s="247" t="s">
        <v>228</v>
      </c>
      <c r="D1" s="246">
        <v>45702</v>
      </c>
    </row>
    <row r="2" spans="1:11" ht="15" thickBot="1" x14ac:dyDescent="0.35">
      <c r="A2" s="245"/>
      <c r="B2" s="245"/>
      <c r="D2" s="244"/>
    </row>
    <row r="3" spans="1:11" ht="267" customHeight="1" thickBot="1" x14ac:dyDescent="0.35">
      <c r="A3" s="278"/>
      <c r="B3" s="279"/>
      <c r="C3" s="276" t="s">
        <v>227</v>
      </c>
      <c r="D3" s="276"/>
      <c r="E3" s="276"/>
      <c r="F3" s="276"/>
      <c r="G3" s="276"/>
      <c r="H3" s="276"/>
      <c r="I3" s="276"/>
      <c r="J3" s="276"/>
      <c r="K3" s="277"/>
    </row>
    <row r="4" spans="1:11" ht="15" thickBot="1" x14ac:dyDescent="0.35">
      <c r="A4" s="5"/>
      <c r="B4" s="2"/>
    </row>
    <row r="5" spans="1:11" ht="51" customHeight="1" x14ac:dyDescent="0.3">
      <c r="A5" s="261" t="s">
        <v>110</v>
      </c>
      <c r="B5" s="262"/>
      <c r="C5" s="262"/>
      <c r="D5" s="262"/>
      <c r="E5" s="262"/>
      <c r="F5" s="262"/>
      <c r="G5" s="262"/>
      <c r="H5" s="262"/>
      <c r="I5" s="262"/>
      <c r="J5" s="262"/>
      <c r="K5" s="263"/>
    </row>
    <row r="6" spans="1:11" ht="15" customHeight="1" x14ac:dyDescent="0.3">
      <c r="A6" s="264" t="s">
        <v>107</v>
      </c>
      <c r="B6" s="265"/>
      <c r="C6" s="265"/>
      <c r="D6" s="265"/>
      <c r="E6" s="265"/>
      <c r="F6" s="265"/>
      <c r="G6" s="265"/>
      <c r="H6" s="265"/>
      <c r="I6" s="265"/>
      <c r="J6" s="265"/>
      <c r="K6" s="266"/>
    </row>
    <row r="7" spans="1:11" ht="15" customHeight="1" x14ac:dyDescent="0.3">
      <c r="A7" s="267" t="s">
        <v>108</v>
      </c>
      <c r="B7" s="268"/>
      <c r="C7" s="268"/>
      <c r="D7" s="268"/>
      <c r="E7" s="268"/>
      <c r="F7" s="268"/>
      <c r="G7" s="268"/>
      <c r="H7" s="268"/>
      <c r="I7" s="268"/>
      <c r="J7" s="268"/>
      <c r="K7" s="269"/>
    </row>
    <row r="8" spans="1:11" ht="15" customHeight="1" x14ac:dyDescent="0.3">
      <c r="A8" s="270" t="s">
        <v>109</v>
      </c>
      <c r="B8" s="271"/>
      <c r="C8" s="271"/>
      <c r="D8" s="271"/>
      <c r="E8" s="271"/>
      <c r="F8" s="271"/>
      <c r="G8" s="271"/>
      <c r="H8" s="271"/>
      <c r="I8" s="271"/>
      <c r="J8" s="271"/>
      <c r="K8" s="272"/>
    </row>
    <row r="9" spans="1:11" ht="15.75" customHeight="1" thickBot="1" x14ac:dyDescent="0.35">
      <c r="A9" s="273" t="s">
        <v>111</v>
      </c>
      <c r="B9" s="274"/>
      <c r="C9" s="274"/>
      <c r="D9" s="274"/>
      <c r="E9" s="274"/>
      <c r="F9" s="274"/>
      <c r="G9" s="274"/>
      <c r="H9" s="274"/>
      <c r="I9" s="274"/>
      <c r="J9" s="274"/>
      <c r="K9" s="275"/>
    </row>
    <row r="10" spans="1:11" ht="15" thickBot="1" x14ac:dyDescent="0.35">
      <c r="A10" s="26"/>
      <c r="B10" s="2"/>
      <c r="E10" s="2"/>
    </row>
    <row r="11" spans="1:11" ht="47.25" customHeight="1" thickTop="1" thickBot="1" x14ac:dyDescent="0.35">
      <c r="A11" s="258" t="s">
        <v>232</v>
      </c>
      <c r="B11" s="259"/>
      <c r="C11" s="259"/>
      <c r="D11" s="259"/>
      <c r="E11" s="259"/>
      <c r="F11" s="259"/>
      <c r="G11" s="259"/>
      <c r="H11" s="259"/>
      <c r="I11" s="259"/>
      <c r="J11" s="259"/>
      <c r="K11" s="260"/>
    </row>
    <row r="12" spans="1:11" ht="15" thickTop="1" x14ac:dyDescent="0.3">
      <c r="A12" s="6"/>
      <c r="B12" s="2"/>
    </row>
    <row r="13" spans="1:11" x14ac:dyDescent="0.3">
      <c r="A13" s="6"/>
      <c r="B13" s="2"/>
    </row>
    <row r="14" spans="1:11" x14ac:dyDescent="0.3">
      <c r="A14" s="6"/>
      <c r="B14" s="2"/>
    </row>
    <row r="15" spans="1:11" x14ac:dyDescent="0.3">
      <c r="A15" s="6"/>
      <c r="B15" s="2"/>
    </row>
    <row r="16" spans="1:11" x14ac:dyDescent="0.3">
      <c r="A16" s="6"/>
      <c r="B16" s="2"/>
    </row>
    <row r="17" spans="1:1" x14ac:dyDescent="0.3">
      <c r="A17" s="6"/>
    </row>
    <row r="18" spans="1:1" x14ac:dyDescent="0.3">
      <c r="A18" s="6"/>
    </row>
    <row r="19" spans="1:1" x14ac:dyDescent="0.3">
      <c r="A19" s="6"/>
    </row>
    <row r="20" spans="1:1" x14ac:dyDescent="0.3">
      <c r="A20" s="6"/>
    </row>
    <row r="21" spans="1:1" x14ac:dyDescent="0.3">
      <c r="A21" s="6"/>
    </row>
    <row r="22" spans="1:1" x14ac:dyDescent="0.3">
      <c r="A22" s="6"/>
    </row>
    <row r="23" spans="1:1" x14ac:dyDescent="0.3">
      <c r="A23" s="6"/>
    </row>
    <row r="24" spans="1:1" x14ac:dyDescent="0.3">
      <c r="A24" s="6"/>
    </row>
    <row r="25" spans="1:1" x14ac:dyDescent="0.3">
      <c r="A25" s="6"/>
    </row>
    <row r="26" spans="1:1" x14ac:dyDescent="0.3">
      <c r="A26" s="6"/>
    </row>
    <row r="27" spans="1:1" x14ac:dyDescent="0.3">
      <c r="A27" s="6"/>
    </row>
  </sheetData>
  <mergeCells count="9">
    <mergeCell ref="A1:B1"/>
    <mergeCell ref="A11:K11"/>
    <mergeCell ref="A5:K5"/>
    <mergeCell ref="A6:K6"/>
    <mergeCell ref="A7:K7"/>
    <mergeCell ref="A8:K8"/>
    <mergeCell ref="A9:K9"/>
    <mergeCell ref="C3:K3"/>
    <mergeCell ref="A3:B3"/>
  </mergeCells>
  <pageMargins left="0.7" right="0.7" top="0.75" bottom="0.75" header="0.3" footer="0.3"/>
  <pageSetup scale="82" fitToHeight="0" orientation="portrait" verticalDpi="4294967293" r:id="rId1"/>
  <headerFooter>
    <oddFooter>&amp;CCopyright © 2021 | Keeping PACE in Texas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0DAF-005C-4E6A-9E5F-F4B1A37FC0C1}">
  <sheetPr>
    <tabColor theme="8"/>
    <pageSetUpPr fitToPage="1"/>
  </sheetPr>
  <dimension ref="B1:AB84"/>
  <sheetViews>
    <sheetView showGridLines="0" showZeros="0" topLeftCell="C73" zoomScale="90" zoomScaleNormal="90" workbookViewId="0">
      <selection activeCell="C77" sqref="C77:F77"/>
    </sheetView>
  </sheetViews>
  <sheetFormatPr defaultColWidth="9.109375" defaultRowHeight="14.4" x14ac:dyDescent="0.3"/>
  <cols>
    <col min="1" max="1" width="9.109375" style="27"/>
    <col min="2" max="2" width="31.77734375" style="27" customWidth="1"/>
    <col min="3" max="3" width="32.44140625" style="27" bestFit="1" customWidth="1"/>
    <col min="4" max="4" width="25.77734375" style="27" customWidth="1"/>
    <col min="5" max="10" width="25.44140625" style="27" customWidth="1"/>
    <col min="11" max="11" width="25.33203125" style="27" customWidth="1"/>
    <col min="12" max="14" width="25.6640625" style="27" customWidth="1"/>
    <col min="15" max="15" width="13" style="27" customWidth="1"/>
    <col min="16" max="16" width="23" style="27" customWidth="1"/>
    <col min="17" max="17" width="9.109375" style="27"/>
    <col min="18" max="18" width="25.77734375" style="27" bestFit="1" customWidth="1"/>
    <col min="19" max="19" width="8.77734375" style="27" customWidth="1"/>
    <col min="20" max="20" width="17.77734375" style="27" bestFit="1" customWidth="1"/>
    <col min="21" max="22" width="9.77734375" style="27" customWidth="1"/>
    <col min="23" max="16384" width="9.109375" style="27"/>
  </cols>
  <sheetData>
    <row r="1" spans="2:27" ht="15" thickBot="1" x14ac:dyDescent="0.35">
      <c r="B1" s="42"/>
      <c r="C1" s="42"/>
      <c r="G1" s="42"/>
      <c r="H1" s="42"/>
    </row>
    <row r="2" spans="2:27" ht="16.95" customHeight="1" thickBot="1" x14ac:dyDescent="0.35">
      <c r="B2" s="298" t="s">
        <v>13</v>
      </c>
      <c r="C2" s="299"/>
      <c r="D2" s="299"/>
      <c r="E2" s="299"/>
      <c r="F2" s="299"/>
      <c r="G2" s="300"/>
      <c r="H2"/>
      <c r="I2" s="313" t="s">
        <v>110</v>
      </c>
      <c r="J2" s="314"/>
      <c r="K2" s="315"/>
      <c r="L2"/>
      <c r="M2"/>
      <c r="N2"/>
      <c r="O2"/>
      <c r="P2"/>
      <c r="Q2"/>
    </row>
    <row r="3" spans="2:27" ht="28.95" customHeight="1" x14ac:dyDescent="0.3">
      <c r="B3" s="121" t="s">
        <v>1</v>
      </c>
      <c r="C3" s="123"/>
      <c r="D3" s="120" t="s">
        <v>2</v>
      </c>
      <c r="E3" s="124"/>
      <c r="F3" s="125" t="s">
        <v>84</v>
      </c>
      <c r="G3" s="132"/>
      <c r="I3" s="310" t="s">
        <v>107</v>
      </c>
      <c r="J3" s="311"/>
      <c r="K3" s="312"/>
      <c r="L3"/>
      <c r="M3"/>
      <c r="N3"/>
      <c r="O3"/>
      <c r="P3"/>
      <c r="Q3"/>
    </row>
    <row r="4" spans="2:27" ht="28.95" customHeight="1" x14ac:dyDescent="0.3">
      <c r="B4" s="112" t="s">
        <v>0</v>
      </c>
      <c r="C4" s="115"/>
      <c r="D4" s="113" t="s">
        <v>31</v>
      </c>
      <c r="E4" s="116"/>
      <c r="F4" s="131" t="s">
        <v>87</v>
      </c>
      <c r="G4" s="133"/>
      <c r="I4" s="307" t="s">
        <v>108</v>
      </c>
      <c r="J4" s="308"/>
      <c r="K4" s="309"/>
      <c r="L4"/>
      <c r="M4"/>
      <c r="N4"/>
      <c r="O4"/>
      <c r="P4"/>
      <c r="Q4"/>
    </row>
    <row r="5" spans="2:27" ht="28.95" customHeight="1" thickBot="1" x14ac:dyDescent="0.35">
      <c r="B5" s="127" t="s">
        <v>189</v>
      </c>
      <c r="C5" s="233" t="e">
        <f>C7/C6</f>
        <v>#DIV/0!</v>
      </c>
      <c r="D5" s="129" t="s">
        <v>44</v>
      </c>
      <c r="E5" s="130"/>
      <c r="F5" s="117" t="s">
        <v>27</v>
      </c>
      <c r="G5" s="132"/>
      <c r="I5" s="304" t="s">
        <v>109</v>
      </c>
      <c r="J5" s="305"/>
      <c r="K5" s="306"/>
      <c r="L5"/>
      <c r="M5"/>
      <c r="N5"/>
      <c r="O5"/>
      <c r="P5"/>
      <c r="Q5"/>
    </row>
    <row r="6" spans="2:27" ht="28.95" customHeight="1" thickBot="1" x14ac:dyDescent="0.35">
      <c r="B6" s="127" t="s">
        <v>225</v>
      </c>
      <c r="C6" s="116"/>
      <c r="D6" s="136" t="s">
        <v>33</v>
      </c>
      <c r="E6" s="137"/>
      <c r="F6" s="136" t="s">
        <v>8</v>
      </c>
      <c r="G6" s="138"/>
      <c r="I6" s="301" t="s">
        <v>111</v>
      </c>
      <c r="J6" s="302"/>
      <c r="K6" s="303"/>
      <c r="L6"/>
      <c r="M6"/>
      <c r="N6"/>
      <c r="O6"/>
      <c r="P6"/>
      <c r="Q6"/>
    </row>
    <row r="7" spans="2:27" ht="28.95" customHeight="1" x14ac:dyDescent="0.3">
      <c r="B7" s="126" t="s">
        <v>188</v>
      </c>
      <c r="C7" s="191">
        <f>E54</f>
        <v>0</v>
      </c>
      <c r="D7" s="120" t="s">
        <v>3</v>
      </c>
      <c r="E7" s="115" t="s">
        <v>219</v>
      </c>
      <c r="F7" s="120" t="s">
        <v>3</v>
      </c>
      <c r="G7" s="134"/>
      <c r="I7"/>
    </row>
    <row r="8" spans="2:27" ht="28.95" customHeight="1" x14ac:dyDescent="0.3">
      <c r="B8" s="127" t="s">
        <v>47</v>
      </c>
      <c r="C8" s="128" t="e">
        <f>J74</f>
        <v>#NUM!</v>
      </c>
      <c r="D8" s="120" t="s">
        <v>4</v>
      </c>
      <c r="E8" s="115" t="s">
        <v>36</v>
      </c>
      <c r="F8" s="120" t="s">
        <v>4</v>
      </c>
      <c r="G8" s="134"/>
      <c r="I8"/>
    </row>
    <row r="9" spans="2:27" ht="28.95" customHeight="1" x14ac:dyDescent="0.3">
      <c r="B9" s="112" t="s">
        <v>114</v>
      </c>
      <c r="C9" s="114"/>
      <c r="D9" s="120" t="s">
        <v>5</v>
      </c>
      <c r="E9" s="115" t="s">
        <v>37</v>
      </c>
      <c r="F9" s="120" t="s">
        <v>5</v>
      </c>
      <c r="G9" s="134"/>
      <c r="H9" s="102"/>
      <c r="I9"/>
    </row>
    <row r="10" spans="2:27" ht="28.95" customHeight="1" x14ac:dyDescent="0.3">
      <c r="B10" s="112" t="s">
        <v>192</v>
      </c>
      <c r="C10" s="192" t="s">
        <v>194</v>
      </c>
      <c r="D10" s="120" t="s">
        <v>6</v>
      </c>
      <c r="E10" s="115" t="s">
        <v>38</v>
      </c>
      <c r="F10" s="120" t="s">
        <v>6</v>
      </c>
      <c r="G10" s="134"/>
      <c r="I10"/>
    </row>
    <row r="11" spans="2:27" ht="28.95" customHeight="1" thickBot="1" x14ac:dyDescent="0.35">
      <c r="B11" s="242" t="s">
        <v>196</v>
      </c>
      <c r="C11" s="243"/>
      <c r="D11" s="118" t="s">
        <v>7</v>
      </c>
      <c r="E11" s="119" t="s">
        <v>39</v>
      </c>
      <c r="F11" s="118" t="s">
        <v>7</v>
      </c>
      <c r="G11" s="135"/>
      <c r="I11"/>
    </row>
    <row r="12" spans="2:27" ht="13.5" customHeight="1" thickBot="1" x14ac:dyDescent="0.35">
      <c r="B12" s="43"/>
      <c r="C12" s="43"/>
      <c r="H12" s="44"/>
      <c r="I12" s="44"/>
      <c r="J12" s="45"/>
      <c r="K12" s="45"/>
      <c r="L12" s="45"/>
      <c r="M12" s="44"/>
      <c r="N12" s="44"/>
      <c r="O12" s="46"/>
      <c r="P12" s="46"/>
    </row>
    <row r="13" spans="2:27" x14ac:dyDescent="0.3">
      <c r="B13" s="294" t="s">
        <v>85</v>
      </c>
      <c r="C13" s="295"/>
      <c r="D13" s="295"/>
      <c r="E13" s="295"/>
      <c r="F13" s="295"/>
      <c r="G13" s="295"/>
      <c r="H13" s="295"/>
      <c r="I13" s="295"/>
      <c r="J13" s="295"/>
      <c r="K13" s="296"/>
      <c r="L13"/>
      <c r="M13"/>
      <c r="N13"/>
      <c r="O13"/>
      <c r="P13"/>
      <c r="Q13" s="28"/>
    </row>
    <row r="14" spans="2:27" ht="15.75" customHeight="1" x14ac:dyDescent="0.3">
      <c r="B14" s="103" t="s">
        <v>81</v>
      </c>
      <c r="C14" s="80" t="s">
        <v>80</v>
      </c>
      <c r="D14" s="107" t="s">
        <v>61</v>
      </c>
      <c r="E14" s="291" t="s">
        <v>86</v>
      </c>
      <c r="F14" s="292"/>
      <c r="G14" s="292"/>
      <c r="H14" s="292"/>
      <c r="I14" s="292"/>
      <c r="J14" s="292"/>
      <c r="K14" s="297"/>
      <c r="L14"/>
      <c r="M14"/>
      <c r="N14"/>
      <c r="O14"/>
    </row>
    <row r="15" spans="2:27" s="28" customFormat="1" x14ac:dyDescent="0.3">
      <c r="B15" s="121"/>
      <c r="C15" s="120"/>
      <c r="D15" s="122"/>
      <c r="E15" s="291" t="s">
        <v>15</v>
      </c>
      <c r="F15" s="292"/>
      <c r="G15" s="293"/>
      <c r="H15" s="104" t="s">
        <v>43</v>
      </c>
      <c r="I15" s="104" t="s">
        <v>16</v>
      </c>
      <c r="J15" s="104" t="s">
        <v>18</v>
      </c>
      <c r="K15" s="79" t="s">
        <v>19</v>
      </c>
      <c r="L15"/>
      <c r="M15"/>
      <c r="N15"/>
      <c r="O15"/>
      <c r="R15" s="27"/>
      <c r="S15" s="27"/>
      <c r="T15" s="27"/>
      <c r="U15" s="27"/>
      <c r="V15" s="27"/>
      <c r="W15" s="27"/>
      <c r="Y15" s="27"/>
      <c r="Z15" s="27"/>
      <c r="AA15" s="27"/>
    </row>
    <row r="16" spans="2:27" s="28" customFormat="1" ht="36.75" customHeight="1" x14ac:dyDescent="0.3">
      <c r="B16" s="121"/>
      <c r="C16" s="120"/>
      <c r="D16" s="122"/>
      <c r="E16" s="80" t="s">
        <v>58</v>
      </c>
      <c r="F16" s="80" t="s">
        <v>42</v>
      </c>
      <c r="G16" s="80" t="s">
        <v>88</v>
      </c>
      <c r="H16" s="80" t="s">
        <v>29</v>
      </c>
      <c r="I16" s="80" t="s">
        <v>34</v>
      </c>
      <c r="J16" s="80" t="s">
        <v>34</v>
      </c>
      <c r="K16" s="81" t="s">
        <v>34</v>
      </c>
    </row>
    <row r="17" spans="2:28" ht="30" customHeight="1" x14ac:dyDescent="0.3">
      <c r="B17" s="82">
        <v>1</v>
      </c>
      <c r="C17" s="206"/>
      <c r="D17" s="139"/>
      <c r="E17" s="141"/>
      <c r="F17" s="141"/>
      <c r="G17" s="105"/>
      <c r="H17" s="105"/>
      <c r="I17" s="105"/>
      <c r="J17" s="105"/>
      <c r="K17" s="47"/>
    </row>
    <row r="18" spans="2:28" ht="43.05" customHeight="1" x14ac:dyDescent="0.3">
      <c r="B18" s="82">
        <v>2</v>
      </c>
      <c r="C18" s="206"/>
      <c r="D18" s="139"/>
      <c r="E18" s="105"/>
      <c r="F18" s="105"/>
      <c r="G18" s="105"/>
      <c r="H18" s="105"/>
      <c r="I18" s="105"/>
      <c r="J18" s="105"/>
      <c r="K18" s="47"/>
      <c r="L18"/>
    </row>
    <row r="19" spans="2:28" ht="30" customHeight="1" x14ac:dyDescent="0.3">
      <c r="B19" s="82">
        <v>3</v>
      </c>
      <c r="C19" s="206"/>
      <c r="D19" s="139"/>
      <c r="E19" s="105"/>
      <c r="F19" s="105"/>
      <c r="G19" s="105"/>
      <c r="H19" s="105"/>
      <c r="I19" s="105"/>
      <c r="J19" s="105"/>
      <c r="K19" s="47"/>
      <c r="L19"/>
    </row>
    <row r="20" spans="2:28" ht="30" customHeight="1" x14ac:dyDescent="0.3">
      <c r="B20" s="82">
        <v>4</v>
      </c>
      <c r="C20" s="206"/>
      <c r="D20" s="139"/>
      <c r="E20" s="105"/>
      <c r="F20" s="105"/>
      <c r="G20" s="105"/>
      <c r="H20" s="105"/>
      <c r="I20" s="105"/>
      <c r="J20" s="105"/>
      <c r="K20" s="47"/>
      <c r="L20"/>
    </row>
    <row r="21" spans="2:28" ht="30" customHeight="1" x14ac:dyDescent="0.3">
      <c r="B21" s="82">
        <v>5</v>
      </c>
      <c r="C21" s="206"/>
      <c r="D21" s="139"/>
      <c r="E21" s="105"/>
      <c r="F21" s="105"/>
      <c r="G21" s="105"/>
      <c r="H21" s="105"/>
      <c r="I21" s="105"/>
      <c r="J21" s="105"/>
      <c r="K21" s="47"/>
      <c r="Q21" s="48"/>
    </row>
    <row r="22" spans="2:28" ht="30" customHeight="1" x14ac:dyDescent="0.3">
      <c r="B22" s="82">
        <v>6</v>
      </c>
      <c r="C22" s="206"/>
      <c r="D22" s="139"/>
      <c r="E22" s="105"/>
      <c r="F22" s="105"/>
      <c r="G22" s="105"/>
      <c r="H22" s="105"/>
      <c r="I22" s="105"/>
      <c r="J22" s="105"/>
      <c r="K22" s="47"/>
    </row>
    <row r="23" spans="2:28" ht="30" customHeight="1" x14ac:dyDescent="0.3">
      <c r="B23" s="82">
        <v>7</v>
      </c>
      <c r="C23" s="206"/>
      <c r="D23" s="139"/>
      <c r="E23" s="105"/>
      <c r="F23" s="105"/>
      <c r="G23" s="105"/>
      <c r="H23" s="105"/>
      <c r="I23" s="105"/>
      <c r="J23" s="105"/>
      <c r="K23" s="47"/>
    </row>
    <row r="24" spans="2:28" ht="30" customHeight="1" x14ac:dyDescent="0.3">
      <c r="B24" s="82">
        <v>8</v>
      </c>
      <c r="C24" s="206"/>
      <c r="D24" s="139"/>
      <c r="E24" s="105"/>
      <c r="F24" s="105"/>
      <c r="G24" s="105"/>
      <c r="H24" s="105"/>
      <c r="I24" s="105"/>
      <c r="J24" s="105"/>
      <c r="K24" s="47"/>
    </row>
    <row r="25" spans="2:28" ht="30" customHeight="1" x14ac:dyDescent="0.3">
      <c r="B25" s="82">
        <v>9</v>
      </c>
      <c r="C25" s="206"/>
      <c r="D25" s="139"/>
      <c r="E25" s="105"/>
      <c r="F25" s="105"/>
      <c r="G25" s="105"/>
      <c r="H25" s="105"/>
      <c r="I25" s="105"/>
      <c r="J25" s="105"/>
      <c r="K25" s="47"/>
    </row>
    <row r="26" spans="2:28" ht="30" customHeight="1" x14ac:dyDescent="0.3">
      <c r="B26" s="82">
        <v>10</v>
      </c>
      <c r="C26" s="206"/>
      <c r="D26" s="139"/>
      <c r="E26" s="105"/>
      <c r="F26" s="105"/>
      <c r="G26" s="105"/>
      <c r="H26" s="105"/>
      <c r="I26" s="105"/>
      <c r="J26" s="105"/>
      <c r="K26" s="47"/>
      <c r="S26" s="49"/>
    </row>
    <row r="27" spans="2:28" x14ac:dyDescent="0.3">
      <c r="B27" s="224" t="s">
        <v>14</v>
      </c>
      <c r="C27" s="221"/>
      <c r="D27" s="221"/>
      <c r="E27" s="222">
        <f>SUM(E17:E26)</f>
        <v>0</v>
      </c>
      <c r="F27" s="222">
        <f t="shared" ref="F27:K27" si="0">SUM(F17:F26)</f>
        <v>0</v>
      </c>
      <c r="G27" s="222">
        <f t="shared" si="0"/>
        <v>0</v>
      </c>
      <c r="H27" s="222">
        <f t="shared" si="0"/>
        <v>0</v>
      </c>
      <c r="I27" s="222">
        <f t="shared" si="0"/>
        <v>0</v>
      </c>
      <c r="J27" s="222">
        <f t="shared" si="0"/>
        <v>0</v>
      </c>
      <c r="K27" s="83">
        <f t="shared" si="0"/>
        <v>0</v>
      </c>
      <c r="W27" s="50"/>
    </row>
    <row r="28" spans="2:28" ht="15" thickBot="1" x14ac:dyDescent="0.35">
      <c r="B28" s="214" t="s">
        <v>83</v>
      </c>
      <c r="C28" s="215">
        <f>COUNTA(C17:C26)-COUNT(C17:C26)</f>
        <v>0</v>
      </c>
      <c r="D28" s="216"/>
      <c r="E28" s="217" t="s">
        <v>21</v>
      </c>
      <c r="F28" s="217" t="s">
        <v>21</v>
      </c>
      <c r="G28" s="217" t="s">
        <v>21</v>
      </c>
      <c r="H28" s="218" t="s">
        <v>17</v>
      </c>
      <c r="I28" s="219" t="s">
        <v>40</v>
      </c>
      <c r="J28" s="218" t="s">
        <v>17</v>
      </c>
      <c r="K28" s="220" t="s">
        <v>17</v>
      </c>
    </row>
    <row r="29" spans="2:28" ht="20.55" customHeight="1" thickBot="1" x14ac:dyDescent="0.35">
      <c r="D29" s="51"/>
      <c r="E29" s="52"/>
      <c r="F29" s="53"/>
      <c r="G29" s="54"/>
      <c r="H29" s="54"/>
      <c r="I29" s="54"/>
      <c r="J29" s="152"/>
      <c r="K29" s="152"/>
      <c r="L29" s="37"/>
      <c r="M29" s="37"/>
      <c r="N29" s="152"/>
      <c r="O29" s="152"/>
      <c r="P29" s="152"/>
    </row>
    <row r="30" spans="2:28" ht="15" thickBot="1" x14ac:dyDescent="0.35">
      <c r="B30" s="286" t="s">
        <v>22</v>
      </c>
      <c r="C30" s="287"/>
      <c r="D30" s="287"/>
      <c r="E30" s="287"/>
      <c r="F30" s="287"/>
      <c r="G30" s="287"/>
      <c r="H30" s="287"/>
      <c r="I30" s="288"/>
      <c r="J30"/>
      <c r="L30"/>
      <c r="M30"/>
      <c r="N30"/>
      <c r="O30"/>
      <c r="P30"/>
    </row>
    <row r="31" spans="2:28" s="28" customFormat="1" ht="49.5" customHeight="1" x14ac:dyDescent="0.3">
      <c r="B31" s="143" t="s">
        <v>23</v>
      </c>
      <c r="C31" s="85" t="s">
        <v>35</v>
      </c>
      <c r="D31" s="106" t="s">
        <v>46</v>
      </c>
      <c r="E31" s="85" t="s">
        <v>45</v>
      </c>
      <c r="F31" s="85" t="s">
        <v>26</v>
      </c>
      <c r="G31" s="85" t="s">
        <v>24</v>
      </c>
      <c r="H31" s="85" t="s">
        <v>10</v>
      </c>
      <c r="I31" s="86" t="s">
        <v>25</v>
      </c>
      <c r="Q31" s="27"/>
      <c r="T31" s="55"/>
      <c r="U31" s="27"/>
      <c r="V31" s="280"/>
      <c r="W31" s="280"/>
      <c r="X31" s="27"/>
      <c r="Y31" s="27"/>
      <c r="Z31" s="27"/>
      <c r="AA31" s="27"/>
      <c r="AB31" s="27"/>
    </row>
    <row r="32" spans="2:28" ht="15" customHeight="1" x14ac:dyDescent="0.3">
      <c r="B32" s="147" t="s">
        <v>30</v>
      </c>
      <c r="C32" s="140"/>
      <c r="D32" s="151"/>
      <c r="E32" s="90" t="s">
        <v>91</v>
      </c>
      <c r="F32" s="140"/>
      <c r="G32" s="140"/>
      <c r="H32" s="140"/>
      <c r="I32" s="47"/>
      <c r="T32" s="56"/>
      <c r="V32" s="281"/>
      <c r="W32" s="281"/>
    </row>
    <row r="33" spans="2:23" ht="15" customHeight="1" x14ac:dyDescent="0.3">
      <c r="B33" s="147" t="s">
        <v>11</v>
      </c>
      <c r="C33" s="148">
        <f>SUM(C32-E27)</f>
        <v>0</v>
      </c>
      <c r="D33" s="149">
        <f>SUM(D32-F27)</f>
        <v>0</v>
      </c>
      <c r="E33" s="101">
        <f>G27</f>
        <v>0</v>
      </c>
      <c r="F33" s="150">
        <f>F32-H27</f>
        <v>0</v>
      </c>
      <c r="G33" s="150">
        <f>G32-I27</f>
        <v>0</v>
      </c>
      <c r="H33" s="150">
        <f>H32-J27</f>
        <v>0</v>
      </c>
      <c r="I33" s="83">
        <f>I32-K27</f>
        <v>0</v>
      </c>
      <c r="T33" s="56"/>
      <c r="V33" s="281"/>
      <c r="W33" s="281"/>
    </row>
    <row r="34" spans="2:23" ht="15" thickBot="1" x14ac:dyDescent="0.35">
      <c r="B34" s="144" t="s">
        <v>12</v>
      </c>
      <c r="C34" s="145"/>
      <c r="D34" s="153"/>
      <c r="E34" s="57"/>
      <c r="F34" s="146"/>
      <c r="G34" s="146"/>
      <c r="H34" s="146"/>
      <c r="I34" s="58"/>
      <c r="T34" s="59"/>
      <c r="V34" s="283"/>
      <c r="W34" s="283"/>
    </row>
    <row r="35" spans="2:23" ht="15" thickBot="1" x14ac:dyDescent="0.35">
      <c r="B35" s="142" t="s">
        <v>90</v>
      </c>
      <c r="C35" s="154">
        <f>(C32-C33)*C34</f>
        <v>0</v>
      </c>
      <c r="D35" s="154">
        <f t="shared" ref="D35:I35" si="1">F27*D34</f>
        <v>0</v>
      </c>
      <c r="E35" s="155">
        <f t="shared" si="1"/>
        <v>0</v>
      </c>
      <c r="F35" s="154">
        <f t="shared" si="1"/>
        <v>0</v>
      </c>
      <c r="G35" s="154">
        <f t="shared" si="1"/>
        <v>0</v>
      </c>
      <c r="H35" s="154">
        <f t="shared" si="1"/>
        <v>0</v>
      </c>
      <c r="I35" s="156">
        <f t="shared" si="1"/>
        <v>0</v>
      </c>
      <c r="T35" s="60"/>
      <c r="V35" s="282"/>
      <c r="W35" s="282"/>
    </row>
    <row r="36" spans="2:23" ht="58.5" customHeight="1" thickBot="1" x14ac:dyDescent="0.35">
      <c r="B36" s="157" t="s">
        <v>95</v>
      </c>
      <c r="C36" s="61"/>
      <c r="D36" s="61"/>
      <c r="E36" s="61"/>
      <c r="F36" s="61"/>
      <c r="G36" s="60"/>
      <c r="H36" s="61"/>
      <c r="I36" s="61"/>
      <c r="L36" s="61"/>
      <c r="M36" s="61"/>
      <c r="N36" s="61"/>
      <c r="T36" s="60"/>
      <c r="V36" s="61"/>
      <c r="W36" s="61"/>
    </row>
    <row r="37" spans="2:23" ht="21.45" customHeight="1" thickBot="1" x14ac:dyDescent="0.35">
      <c r="B37" s="158">
        <f>SUM(C35:I35)</f>
        <v>0</v>
      </c>
    </row>
    <row r="38" spans="2:23" ht="21.45" customHeight="1" thickBot="1" x14ac:dyDescent="0.35">
      <c r="B38" s="63"/>
    </row>
    <row r="39" spans="2:23" ht="21.45" customHeight="1" thickBot="1" x14ac:dyDescent="0.5">
      <c r="B39" s="248" t="s">
        <v>102</v>
      </c>
      <c r="C39" s="249"/>
      <c r="D39" s="249"/>
      <c r="E39" s="249"/>
      <c r="F39" s="249"/>
      <c r="G39" s="249"/>
      <c r="H39" s="249"/>
      <c r="I39" s="249"/>
      <c r="J39" s="249"/>
      <c r="K39" s="249"/>
      <c r="L39" s="249"/>
      <c r="M39" s="249"/>
      <c r="N39" s="250"/>
      <c r="O39"/>
      <c r="P39"/>
    </row>
    <row r="40" spans="2:23" ht="51" customHeight="1" x14ac:dyDescent="0.3">
      <c r="B40" s="159" t="s">
        <v>199</v>
      </c>
      <c r="C40" s="110" t="s">
        <v>82</v>
      </c>
      <c r="D40" s="110" t="s">
        <v>61</v>
      </c>
      <c r="E40" s="111" t="s">
        <v>9</v>
      </c>
      <c r="F40" s="111" t="s">
        <v>208</v>
      </c>
      <c r="G40" s="111" t="s">
        <v>20</v>
      </c>
      <c r="H40" s="111" t="s">
        <v>201</v>
      </c>
      <c r="I40" s="111" t="s">
        <v>216</v>
      </c>
      <c r="J40" s="111" t="s">
        <v>230</v>
      </c>
      <c r="K40" s="111" t="s">
        <v>215</v>
      </c>
      <c r="L40" s="111" t="s">
        <v>96</v>
      </c>
      <c r="M40" s="111" t="s">
        <v>214</v>
      </c>
      <c r="N40" s="165" t="s">
        <v>99</v>
      </c>
    </row>
    <row r="41" spans="2:23" ht="30" customHeight="1" x14ac:dyDescent="0.3">
      <c r="B41" s="82">
        <v>1</v>
      </c>
      <c r="C41" s="109">
        <f t="shared" ref="C41:D50" si="2">C17</f>
        <v>0</v>
      </c>
      <c r="D41" s="109">
        <f t="shared" si="2"/>
        <v>0</v>
      </c>
      <c r="E41" s="252"/>
      <c r="F41" s="252"/>
      <c r="G41" s="160"/>
      <c r="H41" s="199"/>
      <c r="I41" s="204"/>
      <c r="J41" s="229">
        <f>SUMPRODUCT(E17:K17,$C$34:$I$34)</f>
        <v>0</v>
      </c>
      <c r="K41" s="229"/>
      <c r="L41" s="251">
        <f>J41+K41</f>
        <v>0</v>
      </c>
      <c r="M41" s="200">
        <f>J41*(((1+Calculator!$D$7)^MIN(G41,$G$5)-1)/Calculator!$D$7)+K41*(((1+Calculator!$D$8)^MIN(G41,$G$5)-1)/Calculator!$D$8)</f>
        <v>0</v>
      </c>
      <c r="N41" s="201">
        <f t="shared" ref="N41:N50" si="3">SUM(H41:I41)+M41</f>
        <v>0</v>
      </c>
      <c r="R41" s="28"/>
      <c r="S41" s="28"/>
      <c r="U41" s="56"/>
    </row>
    <row r="42" spans="2:23" ht="30" customHeight="1" x14ac:dyDescent="0.3">
      <c r="B42" s="82">
        <v>2</v>
      </c>
      <c r="C42" s="109">
        <f t="shared" si="2"/>
        <v>0</v>
      </c>
      <c r="D42" s="109">
        <f t="shared" si="2"/>
        <v>0</v>
      </c>
      <c r="E42" s="252"/>
      <c r="F42" s="252"/>
      <c r="G42" s="160"/>
      <c r="H42" s="199"/>
      <c r="I42" s="204"/>
      <c r="J42" s="229">
        <f t="shared" ref="J42:J50" si="4">SUMPRODUCT(E18:K18,$C$34:$I$34)</f>
        <v>0</v>
      </c>
      <c r="K42" s="229"/>
      <c r="L42" s="251">
        <f t="shared" ref="L42:L50" si="5">J42+K42</f>
        <v>0</v>
      </c>
      <c r="M42" s="200">
        <f>J42*(((1+Calculator!$D$7)^MIN(G42,$G$5)-1)/Calculator!$D$7)+K42*(((1+Calculator!$D$8)^MIN(G42,$G$5)-1)/Calculator!$D$8)</f>
        <v>0</v>
      </c>
      <c r="N42" s="201">
        <f t="shared" si="3"/>
        <v>0</v>
      </c>
      <c r="R42" s="62"/>
      <c r="S42" s="62"/>
      <c r="T42" s="62"/>
      <c r="U42" s="56"/>
    </row>
    <row r="43" spans="2:23" ht="30" customHeight="1" x14ac:dyDescent="0.3">
      <c r="B43" s="82">
        <v>3</v>
      </c>
      <c r="C43" s="109">
        <f t="shared" si="2"/>
        <v>0</v>
      </c>
      <c r="D43" s="109">
        <f t="shared" si="2"/>
        <v>0</v>
      </c>
      <c r="E43" s="252"/>
      <c r="F43" s="252"/>
      <c r="G43" s="160"/>
      <c r="H43" s="199"/>
      <c r="I43" s="204"/>
      <c r="J43" s="229">
        <f t="shared" si="4"/>
        <v>0</v>
      </c>
      <c r="K43" s="229"/>
      <c r="L43" s="251">
        <f t="shared" si="5"/>
        <v>0</v>
      </c>
      <c r="M43" s="200">
        <f>J43*(((1+Calculator!$D$7)^MIN(G43,$G$5)-1)/Calculator!$D$7)+K43*(((1+Calculator!$D$8)^MIN(G43,$G$5)-1)/Calculator!$D$8)</f>
        <v>0</v>
      </c>
      <c r="N43" s="201">
        <f t="shared" si="3"/>
        <v>0</v>
      </c>
      <c r="O43"/>
      <c r="Q43" s="28"/>
      <c r="R43" s="28"/>
      <c r="S43" s="28"/>
      <c r="U43" s="59"/>
    </row>
    <row r="44" spans="2:23" ht="30" customHeight="1" x14ac:dyDescent="0.3">
      <c r="B44" s="82">
        <v>4</v>
      </c>
      <c r="C44" s="109">
        <f t="shared" si="2"/>
        <v>0</v>
      </c>
      <c r="D44" s="109">
        <f t="shared" si="2"/>
        <v>0</v>
      </c>
      <c r="E44" s="252"/>
      <c r="F44" s="252"/>
      <c r="G44" s="160"/>
      <c r="H44" s="199"/>
      <c r="I44" s="204"/>
      <c r="J44" s="229">
        <f t="shared" si="4"/>
        <v>0</v>
      </c>
      <c r="K44" s="229"/>
      <c r="L44" s="251">
        <f t="shared" si="5"/>
        <v>0</v>
      </c>
      <c r="M44" s="200">
        <f>J44*(((1+Calculator!$D$7)^MIN(G44,$G$5)-1)/Calculator!$D$7)+K44*(((1+Calculator!$D$8)^MIN(G44,$G$5)-1)/Calculator!$D$8)</f>
        <v>0</v>
      </c>
      <c r="N44" s="201">
        <f t="shared" si="3"/>
        <v>0</v>
      </c>
      <c r="Q44" s="63"/>
      <c r="U44" s="60"/>
    </row>
    <row r="45" spans="2:23" ht="30" customHeight="1" x14ac:dyDescent="0.3">
      <c r="B45" s="82">
        <v>5</v>
      </c>
      <c r="C45" s="109">
        <f t="shared" si="2"/>
        <v>0</v>
      </c>
      <c r="D45" s="109">
        <f t="shared" si="2"/>
        <v>0</v>
      </c>
      <c r="E45" s="252"/>
      <c r="F45" s="252"/>
      <c r="G45" s="160"/>
      <c r="H45" s="199"/>
      <c r="I45" s="204"/>
      <c r="J45" s="229">
        <f t="shared" si="4"/>
        <v>0</v>
      </c>
      <c r="K45" s="229"/>
      <c r="L45" s="251">
        <f t="shared" si="5"/>
        <v>0</v>
      </c>
      <c r="M45" s="200">
        <f>J45*(((1+Calculator!$D$7)^MIN(G45,$G$5)-1)/Calculator!$D$7)+K45*(((1+Calculator!$D$8)^MIN(G45,$G$5)-1)/Calculator!$D$8)</f>
        <v>0</v>
      </c>
      <c r="N45" s="202">
        <f t="shared" si="3"/>
        <v>0</v>
      </c>
      <c r="U45" s="64"/>
    </row>
    <row r="46" spans="2:23" ht="30" customHeight="1" x14ac:dyDescent="0.3">
      <c r="B46" s="82">
        <v>6</v>
      </c>
      <c r="C46" s="109">
        <f t="shared" si="2"/>
        <v>0</v>
      </c>
      <c r="D46" s="109">
        <f t="shared" si="2"/>
        <v>0</v>
      </c>
      <c r="E46" s="252"/>
      <c r="F46" s="252"/>
      <c r="G46" s="160"/>
      <c r="H46" s="199"/>
      <c r="I46" s="204"/>
      <c r="J46" s="229">
        <f t="shared" si="4"/>
        <v>0</v>
      </c>
      <c r="K46" s="229"/>
      <c r="L46" s="251">
        <f t="shared" si="5"/>
        <v>0</v>
      </c>
      <c r="M46" s="200">
        <f>J46*(((1+Calculator!$D$7)^MIN(G46,$G$5)-1)/Calculator!$D$7)+K46*(((1+Calculator!$D$8)^MIN(G46,$G$5)-1)/Calculator!$D$8)</f>
        <v>0</v>
      </c>
      <c r="N46" s="201">
        <f t="shared" si="3"/>
        <v>0</v>
      </c>
    </row>
    <row r="47" spans="2:23" ht="30" customHeight="1" x14ac:dyDescent="0.3">
      <c r="B47" s="82">
        <v>7</v>
      </c>
      <c r="C47" s="108">
        <f t="shared" si="2"/>
        <v>0</v>
      </c>
      <c r="D47" s="108">
        <f t="shared" si="2"/>
        <v>0</v>
      </c>
      <c r="E47" s="253"/>
      <c r="F47" s="253"/>
      <c r="G47" s="161"/>
      <c r="H47" s="57"/>
      <c r="I47" s="205"/>
      <c r="J47" s="229">
        <f t="shared" si="4"/>
        <v>0</v>
      </c>
      <c r="K47" s="205"/>
      <c r="L47" s="251">
        <f t="shared" si="5"/>
        <v>0</v>
      </c>
      <c r="M47" s="200">
        <f>J47*(((1+Calculator!$D$7)^MIN(G47,$G$5)-1)/Calculator!$D$7)+K47*(((1+Calculator!$D$8)^MIN(G47,$G$5)-1)/Calculator!$D$8)</f>
        <v>0</v>
      </c>
      <c r="N47" s="203">
        <f t="shared" si="3"/>
        <v>0</v>
      </c>
    </row>
    <row r="48" spans="2:23" ht="30" customHeight="1" x14ac:dyDescent="0.3">
      <c r="B48" s="82">
        <v>8</v>
      </c>
      <c r="C48" s="108">
        <f t="shared" si="2"/>
        <v>0</v>
      </c>
      <c r="D48" s="108">
        <f t="shared" si="2"/>
        <v>0</v>
      </c>
      <c r="E48" s="253"/>
      <c r="F48" s="253"/>
      <c r="G48" s="161"/>
      <c r="H48" s="57"/>
      <c r="I48" s="205"/>
      <c r="J48" s="229">
        <f t="shared" si="4"/>
        <v>0</v>
      </c>
      <c r="K48" s="205"/>
      <c r="L48" s="251">
        <f t="shared" si="5"/>
        <v>0</v>
      </c>
      <c r="M48" s="200">
        <f>J48*(((1+Calculator!$D$7)^MIN(G48,$G$5)-1)/Calculator!$D$7)+K48*(((1+Calculator!$D$8)^MIN(G48,$G$5)-1)/Calculator!$D$8)</f>
        <v>0</v>
      </c>
      <c r="N48" s="203">
        <f t="shared" si="3"/>
        <v>0</v>
      </c>
    </row>
    <row r="49" spans="2:26" ht="30" customHeight="1" x14ac:dyDescent="0.3">
      <c r="B49" s="82">
        <v>9</v>
      </c>
      <c r="C49" s="108">
        <f t="shared" si="2"/>
        <v>0</v>
      </c>
      <c r="D49" s="108">
        <f t="shared" si="2"/>
        <v>0</v>
      </c>
      <c r="E49" s="253"/>
      <c r="F49" s="253"/>
      <c r="G49" s="161"/>
      <c r="H49" s="57"/>
      <c r="I49" s="205"/>
      <c r="J49" s="229">
        <f t="shared" si="4"/>
        <v>0</v>
      </c>
      <c r="K49" s="205"/>
      <c r="L49" s="251">
        <f t="shared" si="5"/>
        <v>0</v>
      </c>
      <c r="M49" s="200">
        <f>J49*(((1+Calculator!$D$7)^MIN(G49,$G$5)-1)/Calculator!$D$7)+K49*(((1+Calculator!$D$8)^MIN(G49,$G$5)-1)/Calculator!$D$8)</f>
        <v>0</v>
      </c>
      <c r="N49" s="203">
        <f t="shared" si="3"/>
        <v>0</v>
      </c>
    </row>
    <row r="50" spans="2:26" ht="30" customHeight="1" x14ac:dyDescent="0.3">
      <c r="B50" s="84">
        <v>10</v>
      </c>
      <c r="C50" s="108">
        <f t="shared" si="2"/>
        <v>0</v>
      </c>
      <c r="D50" s="108">
        <f t="shared" si="2"/>
        <v>0</v>
      </c>
      <c r="E50" s="253"/>
      <c r="F50" s="253"/>
      <c r="G50" s="161"/>
      <c r="H50" s="57"/>
      <c r="I50" s="205"/>
      <c r="J50" s="229">
        <f t="shared" si="4"/>
        <v>0</v>
      </c>
      <c r="K50" s="205"/>
      <c r="L50" s="251">
        <f t="shared" si="5"/>
        <v>0</v>
      </c>
      <c r="M50" s="200">
        <f>J50*(((1+Calculator!$D$7)^MIN(G50,$G$5)-1)/Calculator!$D$7)+K50*(((1+Calculator!$D$8)^MIN(G50,$G$5)-1)/Calculator!$D$8)</f>
        <v>0</v>
      </c>
      <c r="N50" s="203">
        <f t="shared" si="3"/>
        <v>0</v>
      </c>
    </row>
    <row r="51" spans="2:26" s="33" customFormat="1" ht="28.05" customHeight="1" x14ac:dyDescent="0.35">
      <c r="B51" s="226" t="s">
        <v>97</v>
      </c>
      <c r="C51" s="225"/>
      <c r="D51" s="225"/>
      <c r="E51" s="254">
        <f>SUM(E41:E50)</f>
        <v>0</v>
      </c>
      <c r="F51" s="254">
        <f>SUM(F41:F50)</f>
        <v>0</v>
      </c>
      <c r="G51" s="231" t="e">
        <f>SUMPRODUCT(E41:E50,G41:G50)/E51</f>
        <v>#DIV/0!</v>
      </c>
      <c r="H51" s="230">
        <f>SUM(H41:H50)</f>
        <v>0</v>
      </c>
      <c r="I51" s="230">
        <f>SUM(I41:I50)</f>
        <v>0</v>
      </c>
      <c r="J51" s="230">
        <f>SUM(J41:J50)</f>
        <v>0</v>
      </c>
      <c r="K51" s="230">
        <f>SUM(K41:K50)</f>
        <v>0</v>
      </c>
      <c r="L51" s="230">
        <f>SUM(L41:L50)</f>
        <v>0</v>
      </c>
      <c r="M51" s="230">
        <f t="shared" ref="M51:N51" si="6">SUM(M41:M50)</f>
        <v>0</v>
      </c>
      <c r="N51" s="232">
        <f t="shared" si="6"/>
        <v>0</v>
      </c>
    </row>
    <row r="52" spans="2:26" s="33" customFormat="1" ht="28.05" customHeight="1" x14ac:dyDescent="0.3">
      <c r="B52" s="82" t="s">
        <v>224</v>
      </c>
      <c r="C52" s="223"/>
      <c r="D52" s="223"/>
      <c r="E52" s="255"/>
      <c r="F52" s="255"/>
      <c r="G52" s="235"/>
      <c r="H52" s="235"/>
      <c r="I52" s="235"/>
      <c r="J52" s="235"/>
      <c r="K52" s="235"/>
      <c r="L52" s="236"/>
      <c r="M52" s="236"/>
      <c r="N52" s="237"/>
    </row>
    <row r="53" spans="2:26" ht="28.05" customHeight="1" x14ac:dyDescent="0.3">
      <c r="B53" s="82" t="s">
        <v>220</v>
      </c>
      <c r="C53" s="223"/>
      <c r="D53" s="223"/>
      <c r="E53" s="255"/>
      <c r="F53" s="255">
        <f>E53</f>
        <v>0</v>
      </c>
      <c r="G53" s="238"/>
      <c r="H53" s="238"/>
      <c r="I53" s="238"/>
      <c r="J53" s="238"/>
      <c r="K53" s="238"/>
      <c r="N53" s="239"/>
      <c r="W53" s="50"/>
    </row>
    <row r="54" spans="2:26" ht="28.05" customHeight="1" thickBot="1" x14ac:dyDescent="0.35">
      <c r="B54" s="227" t="s">
        <v>221</v>
      </c>
      <c r="C54" s="228"/>
      <c r="D54" s="228"/>
      <c r="E54" s="256">
        <f>E51+E53-E52</f>
        <v>0</v>
      </c>
      <c r="F54" s="256">
        <f>F51+F53-F52</f>
        <v>0</v>
      </c>
      <c r="G54" s="240"/>
      <c r="H54" s="240"/>
      <c r="I54" s="240"/>
      <c r="J54" s="240"/>
      <c r="K54" s="240"/>
      <c r="L54" s="53"/>
      <c r="M54" s="53"/>
      <c r="N54" s="241"/>
      <c r="W54" s="50"/>
    </row>
    <row r="55" spans="2:26" ht="15" thickBot="1" x14ac:dyDescent="0.35">
      <c r="B55" s="51"/>
      <c r="C55" s="164"/>
      <c r="D55" s="164"/>
      <c r="E55" s="61"/>
      <c r="F55" s="61"/>
      <c r="G55" s="61"/>
      <c r="H55" s="61"/>
      <c r="I55" s="60"/>
      <c r="J55" s="61"/>
      <c r="K55" s="61"/>
      <c r="L55" s="61"/>
      <c r="M55" s="61"/>
      <c r="N55" s="61"/>
      <c r="O55" s="61"/>
      <c r="P55" s="61"/>
      <c r="T55" s="60"/>
      <c r="V55" s="61"/>
      <c r="W55" s="61"/>
    </row>
    <row r="56" spans="2:26" ht="45" customHeight="1" thickBot="1" x14ac:dyDescent="0.45">
      <c r="B56" s="320" t="s">
        <v>223</v>
      </c>
      <c r="C56" s="321"/>
      <c r="D56" s="322"/>
      <c r="E56"/>
      <c r="F56" s="289" t="s">
        <v>226</v>
      </c>
      <c r="G56" s="290"/>
      <c r="I56" s="317" t="s">
        <v>32</v>
      </c>
      <c r="J56" s="318"/>
      <c r="K56" s="318"/>
      <c r="L56" s="319"/>
      <c r="M56"/>
      <c r="P56" s="65"/>
      <c r="R56" s="285"/>
      <c r="S56" s="285"/>
      <c r="T56" s="285"/>
    </row>
    <row r="57" spans="2:26" ht="38.549999999999997" customHeight="1" x14ac:dyDescent="0.4">
      <c r="B57" s="194" t="s">
        <v>212</v>
      </c>
      <c r="C57" s="167" t="s">
        <v>205</v>
      </c>
      <c r="D57" s="168" t="s">
        <v>204</v>
      </c>
      <c r="F57" s="178" t="s">
        <v>218</v>
      </c>
      <c r="G57" s="212">
        <f>IF(C10='Standard Eligible Measures'!C22,'Project Worksheet '!E54,'Project Worksheet '!F54)</f>
        <v>0</v>
      </c>
      <c r="I57" s="162"/>
      <c r="J57" s="163"/>
      <c r="K57" s="175" t="s">
        <v>28</v>
      </c>
      <c r="L57" s="176" t="s">
        <v>103</v>
      </c>
      <c r="M57"/>
      <c r="P57" s="65"/>
    </row>
    <row r="58" spans="2:26" ht="30" customHeight="1" x14ac:dyDescent="0.3">
      <c r="B58" s="195" t="s">
        <v>202</v>
      </c>
      <c r="C58" s="173" t="e">
        <f>-G58</f>
        <v>#NUM!</v>
      </c>
      <c r="D58" s="171" t="e">
        <f>-C58*E5</f>
        <v>#NUM!</v>
      </c>
      <c r="F58" s="179" t="s">
        <v>217</v>
      </c>
      <c r="G58" s="207" t="e">
        <f>-CUMIPMT(E4,G5,G57,1,G5,0)</f>
        <v>#NUM!</v>
      </c>
      <c r="I58" s="183" t="s">
        <v>106</v>
      </c>
      <c r="J58" s="184"/>
      <c r="K58" s="185" t="e">
        <f>L58/$L$63</f>
        <v>#NUM!</v>
      </c>
      <c r="L58" s="209">
        <f>M51</f>
        <v>0</v>
      </c>
      <c r="M58"/>
      <c r="P58" s="66"/>
      <c r="Q58" s="28"/>
      <c r="W58" s="28"/>
      <c r="X58" s="28"/>
      <c r="Y58" s="67"/>
      <c r="Z58" s="28"/>
    </row>
    <row r="59" spans="2:26" ht="30" customHeight="1" thickBot="1" x14ac:dyDescent="0.35">
      <c r="B59" s="193" t="s">
        <v>203</v>
      </c>
      <c r="C59" s="173">
        <f>-Calculator!C14</f>
        <v>0</v>
      </c>
      <c r="D59" s="171">
        <f>-C59*E5</f>
        <v>0</v>
      </c>
      <c r="F59" s="181" t="s">
        <v>211</v>
      </c>
      <c r="G59" s="208" t="e">
        <f>G58+G57</f>
        <v>#NUM!</v>
      </c>
      <c r="I59" s="183" t="str">
        <f>B58</f>
        <v>Loan Interest Tax Savings</v>
      </c>
      <c r="J59" s="184"/>
      <c r="K59" s="185" t="e">
        <f>L59/$L$63</f>
        <v>#NUM!</v>
      </c>
      <c r="L59" s="209" t="e">
        <f>D58</f>
        <v>#NUM!</v>
      </c>
      <c r="M59"/>
      <c r="P59" s="66"/>
      <c r="Q59" s="68"/>
      <c r="W59" s="68"/>
      <c r="X59" s="69"/>
      <c r="Y59" s="70"/>
      <c r="Z59" s="69"/>
    </row>
    <row r="60" spans="2:26" ht="30" customHeight="1" x14ac:dyDescent="0.3">
      <c r="B60" s="193" t="s">
        <v>222</v>
      </c>
      <c r="C60" s="173">
        <f>I51</f>
        <v>0</v>
      </c>
      <c r="D60" s="171">
        <f>C60</f>
        <v>0</v>
      </c>
      <c r="I60" s="183" t="str">
        <f t="shared" ref="I60:I61" si="7">B59</f>
        <v>Depreciation Tax Savings</v>
      </c>
      <c r="J60" s="184"/>
      <c r="K60" s="185" t="e">
        <f t="shared" ref="K60:K62" si="8">L60/$L$63</f>
        <v>#NUM!</v>
      </c>
      <c r="L60" s="209">
        <f t="shared" ref="L60:L61" si="9">D59</f>
        <v>0</v>
      </c>
      <c r="M60"/>
      <c r="N60" s="71"/>
      <c r="O60" s="71"/>
      <c r="P60" s="66"/>
      <c r="Q60" s="68"/>
      <c r="W60" s="68"/>
      <c r="X60" s="69"/>
      <c r="Y60" s="70"/>
      <c r="Z60" s="69"/>
    </row>
    <row r="61" spans="2:26" ht="30" customHeight="1" x14ac:dyDescent="0.3">
      <c r="B61" s="193"/>
      <c r="C61" s="173"/>
      <c r="D61" s="171"/>
      <c r="I61" s="183" t="str">
        <f t="shared" si="7"/>
        <v>Tax Credits</v>
      </c>
      <c r="J61" s="184"/>
      <c r="K61" s="185" t="e">
        <f t="shared" si="8"/>
        <v>#NUM!</v>
      </c>
      <c r="L61" s="209">
        <f t="shared" si="9"/>
        <v>0</v>
      </c>
      <c r="M61"/>
      <c r="N61" s="71"/>
      <c r="O61" s="71"/>
      <c r="P61" s="66"/>
      <c r="Q61" s="72"/>
      <c r="W61" s="72"/>
      <c r="X61" s="72"/>
      <c r="Y61" s="72"/>
      <c r="Z61" s="72"/>
    </row>
    <row r="62" spans="2:26" ht="31.05" customHeight="1" thickBot="1" x14ac:dyDescent="0.35">
      <c r="B62" s="169" t="s">
        <v>98</v>
      </c>
      <c r="C62" s="170"/>
      <c r="D62" s="172" t="e">
        <f>SUM(D58:D61)</f>
        <v>#NUM!</v>
      </c>
      <c r="I62" s="183" t="s">
        <v>104</v>
      </c>
      <c r="J62" s="184"/>
      <c r="K62" s="185" t="e">
        <f t="shared" si="8"/>
        <v>#NUM!</v>
      </c>
      <c r="L62" s="210">
        <f>D66</f>
        <v>0</v>
      </c>
      <c r="N62" s="71"/>
      <c r="O62" s="71"/>
      <c r="P62" s="66"/>
      <c r="Q62" s="72"/>
      <c r="R62" s="73"/>
      <c r="S62" s="72"/>
      <c r="T62" s="72"/>
      <c r="U62" s="72"/>
      <c r="V62" s="72"/>
      <c r="W62" s="72"/>
      <c r="X62" s="72"/>
      <c r="Y62" s="72"/>
      <c r="Z62" s="72"/>
    </row>
    <row r="63" spans="2:26" ht="31.05" customHeight="1" thickBot="1" x14ac:dyDescent="0.4">
      <c r="B63" s="88"/>
      <c r="C63" s="88"/>
      <c r="D63" s="88"/>
      <c r="E63" s="88"/>
      <c r="I63" s="186" t="s">
        <v>105</v>
      </c>
      <c r="J63" s="187"/>
      <c r="K63" s="188" t="e">
        <f>L63/L63</f>
        <v>#NUM!</v>
      </c>
      <c r="L63" s="211" t="e">
        <f>D68</f>
        <v>#NUM!</v>
      </c>
      <c r="N63" s="102"/>
      <c r="O63" s="74"/>
      <c r="P63" s="71"/>
      <c r="Q63" s="72"/>
      <c r="R63" s="75"/>
      <c r="S63" s="72"/>
      <c r="T63" s="72"/>
      <c r="U63" s="72"/>
      <c r="V63" s="72"/>
      <c r="W63" s="72"/>
      <c r="X63" s="72"/>
      <c r="Y63" s="72"/>
      <c r="Z63" s="72"/>
    </row>
    <row r="64" spans="2:26" ht="31.05" customHeight="1" thickBot="1" x14ac:dyDescent="0.45">
      <c r="B64" s="320" t="s">
        <v>206</v>
      </c>
      <c r="C64" s="321"/>
      <c r="D64" s="322"/>
      <c r="L64"/>
      <c r="N64" s="76"/>
      <c r="O64" s="76"/>
      <c r="P64" s="77"/>
    </row>
    <row r="65" spans="2:19" ht="31.05" customHeight="1" thickBot="1" x14ac:dyDescent="0.45">
      <c r="B65" s="196" t="s">
        <v>101</v>
      </c>
      <c r="C65" s="166"/>
      <c r="D65" s="87" t="s">
        <v>213</v>
      </c>
      <c r="E65"/>
      <c r="I65" s="174" t="s">
        <v>209</v>
      </c>
      <c r="J65" s="234"/>
    </row>
    <row r="66" spans="2:19" ht="25.05" customHeight="1" thickBot="1" x14ac:dyDescent="0.35">
      <c r="B66" s="197" t="s">
        <v>206</v>
      </c>
      <c r="C66" s="198"/>
      <c r="D66" s="213"/>
      <c r="I66" s="178" t="s">
        <v>210</v>
      </c>
      <c r="J66" s="177" t="e">
        <f>L63</f>
        <v>#NUM!</v>
      </c>
    </row>
    <row r="67" spans="2:19" ht="25.05" customHeight="1" thickBot="1" x14ac:dyDescent="0.35">
      <c r="I67" s="179" t="s">
        <v>211</v>
      </c>
      <c r="J67" s="180" t="e">
        <f>G59</f>
        <v>#NUM!</v>
      </c>
    </row>
    <row r="68" spans="2:19" ht="18.600000000000001" thickBot="1" x14ac:dyDescent="0.4">
      <c r="B68" s="189" t="s">
        <v>100</v>
      </c>
      <c r="C68" s="190"/>
      <c r="D68" s="89" t="e">
        <f>M51+D62+D66</f>
        <v>#NUM!</v>
      </c>
      <c r="I68" s="181" t="s">
        <v>209</v>
      </c>
      <c r="J68" s="182" t="e">
        <f>J66/J67</f>
        <v>#NUM!</v>
      </c>
    </row>
    <row r="70" spans="2:19" ht="15" thickBot="1" x14ac:dyDescent="0.35"/>
    <row r="71" spans="2:19" ht="25.95" customHeight="1" thickBot="1" x14ac:dyDescent="0.45">
      <c r="I71" s="174" t="s">
        <v>229</v>
      </c>
      <c r="J71" s="234"/>
    </row>
    <row r="72" spans="2:19" ht="25.95" customHeight="1" x14ac:dyDescent="0.3">
      <c r="I72" s="178" t="s">
        <v>210</v>
      </c>
      <c r="J72" s="177" t="e">
        <f>J66</f>
        <v>#NUM!</v>
      </c>
    </row>
    <row r="73" spans="2:19" ht="25.95" customHeight="1" x14ac:dyDescent="0.3">
      <c r="I73" s="179" t="s">
        <v>211</v>
      </c>
      <c r="J73" s="180">
        <f>G57</f>
        <v>0</v>
      </c>
    </row>
    <row r="74" spans="2:19" ht="25.95" customHeight="1" thickBot="1" x14ac:dyDescent="0.35">
      <c r="I74" s="181" t="s">
        <v>209</v>
      </c>
      <c r="J74" s="182" t="e">
        <f>J72/J73</f>
        <v>#NUM!</v>
      </c>
    </row>
    <row r="75" spans="2:19" ht="25.95" customHeight="1" x14ac:dyDescent="0.3">
      <c r="Q75" s="285"/>
      <c r="R75" s="285"/>
    </row>
    <row r="76" spans="2:19" x14ac:dyDescent="0.3">
      <c r="Q76" s="284"/>
      <c r="R76" s="285"/>
      <c r="S76" s="78"/>
    </row>
    <row r="77" spans="2:19" ht="15.6" x14ac:dyDescent="0.3">
      <c r="C77" s="365" t="s">
        <v>233</v>
      </c>
      <c r="D77" s="316"/>
      <c r="E77" s="316"/>
      <c r="F77" s="316"/>
    </row>
    <row r="83" spans="17:19" x14ac:dyDescent="0.3">
      <c r="Q83" s="285"/>
      <c r="R83" s="285"/>
    </row>
    <row r="84" spans="17:19" x14ac:dyDescent="0.3">
      <c r="Q84" s="284"/>
      <c r="R84" s="285"/>
      <c r="S84" s="78"/>
    </row>
  </sheetData>
  <mergeCells count="25">
    <mergeCell ref="E15:G15"/>
    <mergeCell ref="B13:K13"/>
    <mergeCell ref="E14:K14"/>
    <mergeCell ref="Q83:R83"/>
    <mergeCell ref="B2:G2"/>
    <mergeCell ref="I6:K6"/>
    <mergeCell ref="I5:K5"/>
    <mergeCell ref="I4:K4"/>
    <mergeCell ref="I3:K3"/>
    <mergeCell ref="I2:K2"/>
    <mergeCell ref="C77:F77"/>
    <mergeCell ref="I56:L56"/>
    <mergeCell ref="B56:D56"/>
    <mergeCell ref="B64:D64"/>
    <mergeCell ref="Q84:R84"/>
    <mergeCell ref="R56:T56"/>
    <mergeCell ref="Q75:R75"/>
    <mergeCell ref="Q76:R76"/>
    <mergeCell ref="B30:I30"/>
    <mergeCell ref="F56:G56"/>
    <mergeCell ref="V31:W31"/>
    <mergeCell ref="V32:W32"/>
    <mergeCell ref="V35:W35"/>
    <mergeCell ref="V33:W33"/>
    <mergeCell ref="V34:W34"/>
  </mergeCells>
  <conditionalFormatting sqref="C8">
    <cfRule type="cellIs" dxfId="1" priority="3" operator="lessThan">
      <formula>0.95</formula>
    </cfRule>
    <cfRule type="cellIs" dxfId="0" priority="4" operator="greaterThanOrEqual">
      <formula>0.95</formula>
    </cfRule>
  </conditionalFormatting>
  <dataValidations xWindow="911" yWindow="693" count="8">
    <dataValidation allowBlank="1" showInputMessage="1" showErrorMessage="1" prompt="Enter Investment Tax Credit, Solar ITC, utility rebates/incentives, etc." sqref="L51:N54 H41:H54 L58:L61" xr:uid="{6912D7CC-02F3-0D42-9F24-E270E95FFCF6}"/>
    <dataValidation allowBlank="1" showInputMessage="1" showErrorMessage="1" prompt="Enter the property owner's marginal tax rate for calculating MACRS benefits. _x000a_21% is the default." sqref="E5" xr:uid="{BD8473DD-596B-7C4E-8B99-A822858D9A6D}"/>
    <dataValidation allowBlank="1" showInputMessage="1" showErrorMessage="1" prompt="SIR=savings/investment" sqref="C8" xr:uid="{20F36EDC-6BFB-1749-9216-5168D1544AFF}"/>
    <dataValidation allowBlank="1" showInputMessage="1" showErrorMessage="1" prompt="This refers to the avoided cost of capital + owner buy down. Total amount cannot exceed 50% of total project savings." sqref="N60:N62" xr:uid="{AF3EE768-3ADA-9B42-B825-7E7AA0F981CC}"/>
    <dataValidation allowBlank="1" showInputMessage="1" showErrorMessage="1" prompt="From analysis of utility bills" sqref="G32:I32 B32:E32" xr:uid="{284BBF1C-9EEC-4B43-B044-78E9CA6089DC}"/>
    <dataValidation allowBlank="1" showInputMessage="1" showErrorMessage="1" prompt="=PACE Assessment Amount/Property Value _x000a_Less than or equal to 35% of property value or the relevant local government limit, whichever is lower" sqref="C5" xr:uid="{F4DCFDB0-D82E-E649-878B-0759E7CF2644}"/>
    <dataValidation allowBlank="1" showInputMessage="1" showErrorMessage="1" promptTitle="Enter measure description" prompt="Use information on Standard Eligible Measures tab as a guide" sqref="D17:D26" xr:uid="{7164BCEA-D90C-C948-B98F-77E057CFCDA7}"/>
    <dataValidation type="whole" operator="lessThanOrEqual" allowBlank="1" showInputMessage="1" showErrorMessage="1" prompt="Term cannot exceed total measure useful life" sqref="G5" xr:uid="{0955089D-01BB-C644-AAD3-7B1B7585BFC1}">
      <formula1>G51</formula1>
    </dataValidation>
  </dataValidations>
  <pageMargins left="0.7" right="0.7" top="0.75" bottom="0.75" header="0.3" footer="0.3"/>
  <pageSetup scale="47" fitToHeight="0"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xWindow="911" yWindow="693" count="3">
        <x14:dataValidation type="list" allowBlank="1" showInputMessage="1" showErrorMessage="1" xr:uid="{1DC1441D-915C-4348-B0BF-05EE082981B7}">
          <x14:formula1>
            <xm:f>'Standard Eligible Measures'!$B$21:$B$26</xm:f>
          </x14:formula1>
          <xm:sqref>B58:B61</xm:sqref>
        </x14:dataValidation>
        <x14:dataValidation type="list" allowBlank="1" showInputMessage="1" showErrorMessage="1" error="Invalid data" promptTitle="Choose eligible measure" prompt="Use drop down list_x000a_See Standard Eligible Measures tab for more information" xr:uid="{8805CEB1-7C3B-2B44-AC04-33EEACC69087}">
          <x14:formula1>
            <xm:f>'Standard Eligible Measures'!$A$22:$A$39</xm:f>
          </x14:formula1>
          <xm:sqref>C17:D26</xm:sqref>
        </x14:dataValidation>
        <x14:dataValidation type="list" allowBlank="1" showInputMessage="1" showErrorMessage="1" xr:uid="{E67BCA82-AF5F-1045-92FA-1276CE55DC68}">
          <x14:formula1>
            <xm:f>'Standard Eligible Measures'!$C$22:$C$23</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ACA1-C421-434C-804D-BE9B112018E2}">
  <dimension ref="A1:T51"/>
  <sheetViews>
    <sheetView workbookViewId="0">
      <selection sqref="A1:F1"/>
    </sheetView>
  </sheetViews>
  <sheetFormatPr defaultColWidth="9.109375" defaultRowHeight="14.4" x14ac:dyDescent="0.3"/>
  <cols>
    <col min="1" max="2" width="9.109375" style="27"/>
    <col min="3" max="3" width="13.109375" style="27" bestFit="1" customWidth="1"/>
    <col min="4" max="4" width="18.44140625" style="27" customWidth="1"/>
    <col min="5" max="5" width="19.6640625" style="27" bestFit="1" customWidth="1"/>
    <col min="6" max="16384" width="9.109375" style="27"/>
  </cols>
  <sheetData>
    <row r="1" spans="1:20" ht="16.5" customHeight="1" thickBot="1" x14ac:dyDescent="0.35">
      <c r="A1" s="337" t="s">
        <v>233</v>
      </c>
      <c r="B1" s="337"/>
      <c r="C1" s="337"/>
      <c r="D1" s="337"/>
      <c r="E1" s="337"/>
      <c r="F1" s="337"/>
      <c r="H1" s="338" t="s">
        <v>110</v>
      </c>
      <c r="I1" s="339"/>
      <c r="J1" s="339"/>
      <c r="K1" s="339"/>
      <c r="L1" s="339"/>
      <c r="M1" s="339"/>
      <c r="N1" s="339"/>
      <c r="O1" s="339"/>
      <c r="P1" s="340"/>
    </row>
    <row r="2" spans="1:20" ht="16.5" customHeight="1" x14ac:dyDescent="0.3">
      <c r="A2" s="350" t="s">
        <v>94</v>
      </c>
      <c r="B2" s="350"/>
      <c r="C2" s="350"/>
      <c r="D2" s="350"/>
      <c r="H2" s="341" t="s">
        <v>107</v>
      </c>
      <c r="I2" s="342"/>
      <c r="J2" s="342"/>
      <c r="K2" s="342"/>
      <c r="L2" s="342"/>
      <c r="M2" s="342"/>
      <c r="N2" s="342"/>
      <c r="O2" s="342"/>
      <c r="P2" s="343"/>
    </row>
    <row r="3" spans="1:20" ht="15" customHeight="1" x14ac:dyDescent="0.3">
      <c r="A3" s="351" t="s">
        <v>48</v>
      </c>
      <c r="B3" s="351"/>
      <c r="C3" s="351"/>
      <c r="D3" s="351"/>
      <c r="H3" s="344" t="s">
        <v>108</v>
      </c>
      <c r="I3" s="345"/>
      <c r="J3" s="345"/>
      <c r="K3" s="345"/>
      <c r="L3" s="345"/>
      <c r="M3" s="345"/>
      <c r="N3" s="345"/>
      <c r="O3" s="345"/>
      <c r="P3" s="346"/>
    </row>
    <row r="4" spans="1:20" ht="15" customHeight="1" thickBot="1" x14ac:dyDescent="0.35">
      <c r="H4" s="347" t="s">
        <v>109</v>
      </c>
      <c r="I4" s="348"/>
      <c r="J4" s="348"/>
      <c r="K4" s="348"/>
      <c r="L4" s="348"/>
      <c r="M4" s="348"/>
      <c r="N4" s="348"/>
      <c r="O4" s="348"/>
      <c r="P4" s="349"/>
      <c r="R4" s="29"/>
      <c r="S4" s="28"/>
    </row>
    <row r="5" spans="1:20" ht="15" thickBot="1" x14ac:dyDescent="0.35">
      <c r="D5" s="30"/>
      <c r="T5" s="31"/>
    </row>
    <row r="6" spans="1:20" x14ac:dyDescent="0.3">
      <c r="A6" s="327" t="s">
        <v>50</v>
      </c>
      <c r="B6" s="328"/>
      <c r="C6" s="328"/>
      <c r="D6" s="329"/>
      <c r="I6" s="102"/>
      <c r="J6" s="102"/>
      <c r="K6" s="102"/>
      <c r="L6" s="102"/>
      <c r="M6" s="102"/>
      <c r="N6" s="102"/>
    </row>
    <row r="7" spans="1:20" x14ac:dyDescent="0.3">
      <c r="A7" s="323" t="s">
        <v>49</v>
      </c>
      <c r="B7" s="324"/>
      <c r="C7" s="324"/>
      <c r="D7" s="32">
        <v>0.03</v>
      </c>
      <c r="E7" s="33"/>
    </row>
    <row r="8" spans="1:20" x14ac:dyDescent="0.3">
      <c r="A8" s="34" t="s">
        <v>53</v>
      </c>
      <c r="B8" s="41"/>
      <c r="C8" s="35"/>
      <c r="D8" s="32">
        <v>0.02</v>
      </c>
    </row>
    <row r="9" spans="1:20" x14ac:dyDescent="0.3">
      <c r="A9" s="323" t="s">
        <v>51</v>
      </c>
      <c r="B9" s="324"/>
      <c r="C9" s="324"/>
      <c r="D9" s="32">
        <v>5.0000000000000001E-3</v>
      </c>
      <c r="E9" s="36"/>
      <c r="F9" s="28"/>
      <c r="G9" s="28"/>
    </row>
    <row r="10" spans="1:20" ht="15" thickBot="1" x14ac:dyDescent="0.35">
      <c r="A10" s="325" t="s">
        <v>52</v>
      </c>
      <c r="B10" s="326"/>
      <c r="C10" s="326"/>
      <c r="D10" s="40">
        <f>((D7+D8)/2)-D9</f>
        <v>0.02</v>
      </c>
    </row>
    <row r="12" spans="1:20" ht="15" thickBot="1" x14ac:dyDescent="0.35"/>
    <row r="13" spans="1:20" x14ac:dyDescent="0.3">
      <c r="A13" s="332" t="s">
        <v>54</v>
      </c>
      <c r="B13" s="333"/>
      <c r="C13" s="333"/>
      <c r="D13" s="334"/>
    </row>
    <row r="14" spans="1:20" x14ac:dyDescent="0.3">
      <c r="A14" s="323" t="s">
        <v>55</v>
      </c>
      <c r="B14" s="324"/>
      <c r="C14" s="330">
        <f>'Project Worksheet '!$E$51</f>
        <v>0</v>
      </c>
      <c r="D14" s="331"/>
    </row>
    <row r="15" spans="1:20" x14ac:dyDescent="0.3">
      <c r="A15" s="323" t="s">
        <v>56</v>
      </c>
      <c r="B15" s="324"/>
      <c r="C15" s="335">
        <f>'Project Worksheet '!E5</f>
        <v>0</v>
      </c>
      <c r="D15" s="336"/>
    </row>
    <row r="16" spans="1:20" ht="15" thickBot="1" x14ac:dyDescent="0.35">
      <c r="A16" s="325" t="s">
        <v>57</v>
      </c>
      <c r="B16" s="326"/>
      <c r="C16" s="39"/>
      <c r="D16" s="38">
        <f>C14*C15</f>
        <v>0</v>
      </c>
    </row>
    <row r="18" spans="1:10" x14ac:dyDescent="0.3">
      <c r="A18"/>
      <c r="B18"/>
      <c r="C18"/>
      <c r="D18"/>
      <c r="E18"/>
      <c r="F18"/>
      <c r="G18"/>
      <c r="H18"/>
      <c r="I18"/>
      <c r="J18"/>
    </row>
    <row r="19" spans="1:10" x14ac:dyDescent="0.3">
      <c r="A19"/>
      <c r="B19"/>
      <c r="C19"/>
      <c r="D19"/>
      <c r="E19"/>
      <c r="F19"/>
      <c r="G19"/>
      <c r="H19"/>
      <c r="I19"/>
      <c r="J19"/>
    </row>
    <row r="20" spans="1:10" x14ac:dyDescent="0.3">
      <c r="A20"/>
      <c r="B20"/>
      <c r="C20"/>
      <c r="D20"/>
      <c r="E20"/>
      <c r="F20"/>
      <c r="G20"/>
      <c r="H20"/>
      <c r="I20"/>
      <c r="J20"/>
    </row>
    <row r="21" spans="1:10" x14ac:dyDescent="0.3">
      <c r="A21"/>
      <c r="B21"/>
      <c r="C21"/>
      <c r="D21"/>
      <c r="E21"/>
      <c r="F21"/>
      <c r="G21"/>
      <c r="H21"/>
      <c r="I21"/>
      <c r="J21"/>
    </row>
    <row r="22" spans="1:10" x14ac:dyDescent="0.3">
      <c r="A22"/>
      <c r="B22"/>
      <c r="C22"/>
      <c r="D22"/>
      <c r="E22"/>
      <c r="F22"/>
      <c r="G22"/>
      <c r="H22"/>
      <c r="I22"/>
      <c r="J22"/>
    </row>
    <row r="23" spans="1:10" x14ac:dyDescent="0.3">
      <c r="A23"/>
      <c r="B23"/>
      <c r="C23"/>
      <c r="D23"/>
      <c r="E23"/>
      <c r="F23"/>
      <c r="G23"/>
      <c r="H23"/>
      <c r="I23"/>
      <c r="J23"/>
    </row>
    <row r="24" spans="1:10" x14ac:dyDescent="0.3">
      <c r="A24"/>
      <c r="B24"/>
      <c r="C24"/>
      <c r="D24"/>
      <c r="E24"/>
      <c r="F24"/>
      <c r="G24"/>
      <c r="H24"/>
      <c r="I24"/>
      <c r="J24"/>
    </row>
    <row r="25" spans="1:10" x14ac:dyDescent="0.3">
      <c r="A25"/>
      <c r="B25"/>
      <c r="C25"/>
      <c r="D25"/>
      <c r="E25"/>
      <c r="F25"/>
      <c r="G25"/>
      <c r="H25"/>
      <c r="I25"/>
      <c r="J25"/>
    </row>
    <row r="26" spans="1:10" x14ac:dyDescent="0.3">
      <c r="A26"/>
      <c r="B26"/>
      <c r="C26"/>
      <c r="D26"/>
      <c r="E26"/>
      <c r="F26"/>
      <c r="G26"/>
      <c r="H26"/>
      <c r="I26"/>
      <c r="J26"/>
    </row>
    <row r="27" spans="1:10" x14ac:dyDescent="0.3">
      <c r="A27"/>
      <c r="B27"/>
      <c r="C27"/>
      <c r="D27"/>
      <c r="E27"/>
      <c r="F27"/>
      <c r="G27"/>
      <c r="H27"/>
      <c r="I27"/>
      <c r="J27"/>
    </row>
    <row r="28" spans="1:10" x14ac:dyDescent="0.3">
      <c r="A28"/>
      <c r="B28"/>
      <c r="C28"/>
      <c r="D28"/>
      <c r="E28"/>
      <c r="F28"/>
      <c r="G28"/>
      <c r="H28"/>
      <c r="I28"/>
      <c r="J28"/>
    </row>
    <row r="29" spans="1:10" x14ac:dyDescent="0.3">
      <c r="A29"/>
      <c r="B29"/>
      <c r="C29"/>
      <c r="D29"/>
      <c r="E29"/>
      <c r="F29"/>
      <c r="G29"/>
      <c r="H29"/>
      <c r="I29"/>
      <c r="J29"/>
    </row>
    <row r="30" spans="1:10" x14ac:dyDescent="0.3">
      <c r="A30"/>
      <c r="B30"/>
      <c r="C30"/>
      <c r="D30"/>
      <c r="E30"/>
      <c r="F30"/>
      <c r="G30"/>
      <c r="H30"/>
      <c r="I30"/>
      <c r="J30"/>
    </row>
    <row r="31" spans="1:10" x14ac:dyDescent="0.3">
      <c r="A31"/>
      <c r="B31"/>
      <c r="C31"/>
      <c r="D31"/>
      <c r="E31"/>
      <c r="F31"/>
      <c r="G31"/>
      <c r="H31"/>
      <c r="I31"/>
      <c r="J31"/>
    </row>
    <row r="32" spans="1:10" x14ac:dyDescent="0.3">
      <c r="A32"/>
      <c r="B32"/>
      <c r="C32"/>
      <c r="D32"/>
      <c r="E32"/>
      <c r="F32"/>
      <c r="G32"/>
      <c r="H32"/>
      <c r="I32"/>
      <c r="J32"/>
    </row>
    <row r="33" spans="1:10" x14ac:dyDescent="0.3">
      <c r="A33"/>
      <c r="B33"/>
      <c r="C33"/>
      <c r="D33"/>
      <c r="E33"/>
      <c r="F33"/>
      <c r="G33"/>
      <c r="H33"/>
      <c r="I33"/>
      <c r="J33"/>
    </row>
    <row r="34" spans="1:10" x14ac:dyDescent="0.3">
      <c r="A34"/>
      <c r="B34"/>
      <c r="C34"/>
      <c r="D34"/>
      <c r="E34"/>
      <c r="F34"/>
      <c r="G34"/>
      <c r="H34"/>
      <c r="I34"/>
      <c r="J34"/>
    </row>
    <row r="35" spans="1:10" x14ac:dyDescent="0.3">
      <c r="A35"/>
      <c r="B35"/>
      <c r="C35"/>
      <c r="D35"/>
      <c r="E35"/>
      <c r="F35"/>
      <c r="G35"/>
      <c r="H35"/>
      <c r="I35"/>
      <c r="J35"/>
    </row>
    <row r="36" spans="1:10" x14ac:dyDescent="0.3">
      <c r="A36"/>
      <c r="B36"/>
      <c r="C36"/>
      <c r="D36"/>
      <c r="E36"/>
      <c r="F36"/>
      <c r="G36"/>
      <c r="H36"/>
      <c r="I36"/>
      <c r="J36"/>
    </row>
    <row r="37" spans="1:10" x14ac:dyDescent="0.3">
      <c r="A37"/>
      <c r="B37"/>
      <c r="C37"/>
      <c r="D37"/>
      <c r="E37"/>
      <c r="F37"/>
      <c r="G37"/>
      <c r="H37"/>
      <c r="I37"/>
      <c r="J37"/>
    </row>
    <row r="38" spans="1:10" x14ac:dyDescent="0.3">
      <c r="A38"/>
      <c r="B38"/>
      <c r="C38"/>
      <c r="D38"/>
      <c r="E38"/>
      <c r="F38"/>
      <c r="G38"/>
      <c r="H38"/>
      <c r="I38"/>
      <c r="J38"/>
    </row>
    <row r="39" spans="1:10" x14ac:dyDescent="0.3">
      <c r="A39"/>
      <c r="B39"/>
      <c r="C39"/>
      <c r="D39"/>
      <c r="E39"/>
      <c r="F39"/>
      <c r="G39"/>
      <c r="H39"/>
      <c r="I39"/>
      <c r="J39"/>
    </row>
    <row r="40" spans="1:10" x14ac:dyDescent="0.3">
      <c r="A40"/>
      <c r="B40"/>
      <c r="C40"/>
      <c r="D40"/>
      <c r="E40"/>
      <c r="F40"/>
      <c r="G40"/>
      <c r="H40"/>
      <c r="I40"/>
      <c r="J40"/>
    </row>
    <row r="41" spans="1:10" x14ac:dyDescent="0.3">
      <c r="A41"/>
      <c r="B41"/>
      <c r="C41"/>
      <c r="D41"/>
      <c r="E41"/>
      <c r="F41"/>
      <c r="G41"/>
      <c r="H41"/>
      <c r="I41"/>
      <c r="J41"/>
    </row>
    <row r="42" spans="1:10" x14ac:dyDescent="0.3">
      <c r="A42"/>
      <c r="B42"/>
      <c r="C42"/>
      <c r="D42"/>
      <c r="E42"/>
      <c r="F42"/>
      <c r="G42"/>
      <c r="H42"/>
      <c r="I42"/>
      <c r="J42"/>
    </row>
    <row r="43" spans="1:10" x14ac:dyDescent="0.3">
      <c r="A43"/>
      <c r="B43"/>
      <c r="C43"/>
      <c r="D43"/>
      <c r="E43"/>
      <c r="F43"/>
      <c r="G43"/>
      <c r="H43"/>
      <c r="I43"/>
      <c r="J43"/>
    </row>
    <row r="44" spans="1:10" x14ac:dyDescent="0.3">
      <c r="A44"/>
      <c r="B44"/>
      <c r="C44"/>
      <c r="D44"/>
      <c r="E44"/>
      <c r="F44"/>
      <c r="G44"/>
      <c r="H44"/>
      <c r="I44"/>
      <c r="J44"/>
    </row>
    <row r="45" spans="1:10" x14ac:dyDescent="0.3">
      <c r="A45"/>
      <c r="B45"/>
      <c r="C45"/>
      <c r="D45"/>
      <c r="E45"/>
      <c r="F45"/>
      <c r="G45"/>
      <c r="H45"/>
      <c r="I45"/>
      <c r="J45"/>
    </row>
    <row r="46" spans="1:10" x14ac:dyDescent="0.3">
      <c r="A46"/>
      <c r="B46"/>
      <c r="C46"/>
      <c r="D46"/>
      <c r="E46"/>
      <c r="F46"/>
      <c r="G46"/>
      <c r="H46"/>
      <c r="I46"/>
      <c r="J46"/>
    </row>
    <row r="47" spans="1:10" x14ac:dyDescent="0.3">
      <c r="A47"/>
      <c r="B47"/>
      <c r="C47"/>
      <c r="D47"/>
      <c r="E47"/>
      <c r="F47"/>
      <c r="G47"/>
      <c r="H47"/>
      <c r="I47"/>
      <c r="J47"/>
    </row>
    <row r="48" spans="1:10" x14ac:dyDescent="0.3">
      <c r="A48"/>
      <c r="B48"/>
      <c r="C48"/>
      <c r="D48"/>
      <c r="E48"/>
      <c r="F48"/>
      <c r="G48"/>
      <c r="H48"/>
      <c r="I48"/>
      <c r="J48"/>
    </row>
    <row r="49" spans="1:10" x14ac:dyDescent="0.3">
      <c r="A49"/>
      <c r="B49"/>
      <c r="C49"/>
      <c r="D49"/>
      <c r="E49"/>
      <c r="F49"/>
      <c r="G49"/>
      <c r="H49"/>
      <c r="I49"/>
      <c r="J49"/>
    </row>
    <row r="50" spans="1:10" x14ac:dyDescent="0.3">
      <c r="A50"/>
      <c r="B50"/>
      <c r="C50"/>
      <c r="D50"/>
      <c r="E50"/>
      <c r="F50"/>
      <c r="G50"/>
      <c r="H50"/>
      <c r="I50"/>
      <c r="J50"/>
    </row>
    <row r="51" spans="1:10" x14ac:dyDescent="0.3">
      <c r="A51"/>
      <c r="B51"/>
      <c r="C51"/>
      <c r="D51"/>
      <c r="E51"/>
      <c r="F51"/>
      <c r="G51"/>
      <c r="H51"/>
      <c r="I51"/>
      <c r="J51"/>
    </row>
  </sheetData>
  <mergeCells count="17">
    <mergeCell ref="A1:F1"/>
    <mergeCell ref="H1:P1"/>
    <mergeCell ref="H2:P2"/>
    <mergeCell ref="H3:P3"/>
    <mergeCell ref="H4:P4"/>
    <mergeCell ref="A2:D2"/>
    <mergeCell ref="A3:D3"/>
    <mergeCell ref="A7:C7"/>
    <mergeCell ref="A9:C9"/>
    <mergeCell ref="A10:C10"/>
    <mergeCell ref="A6:D6"/>
    <mergeCell ref="A16:B16"/>
    <mergeCell ref="A15:B15"/>
    <mergeCell ref="A14:B14"/>
    <mergeCell ref="C14:D14"/>
    <mergeCell ref="A13:D13"/>
    <mergeCell ref="C15:D15"/>
  </mergeCells>
  <hyperlinks>
    <hyperlink ref="A3:D3" r:id="rId1" display="Use NIST calculator: https://pages.nist.gov/eerc/   " xr:uid="{E0AC931F-DA82-4BF6-B6C5-70056287C78A}"/>
  </hyperlinks>
  <pageMargins left="0.7" right="0.7" top="0.75" bottom="0.75" header="0.3" footer="0.3"/>
  <pageSetup orientation="portrait" horizontalDpi="4294967293" verticalDpi="4294967293"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A7CD-0345-4DA6-AA10-539D881C9D29}">
  <dimension ref="A1:J30"/>
  <sheetViews>
    <sheetView zoomScale="108" workbookViewId="0">
      <selection sqref="A1:B1"/>
    </sheetView>
  </sheetViews>
  <sheetFormatPr defaultColWidth="8.77734375" defaultRowHeight="14.4" x14ac:dyDescent="0.3"/>
  <cols>
    <col min="1" max="1" width="39.44140625" bestFit="1" customWidth="1"/>
    <col min="2" max="2" width="30.6640625" style="14" bestFit="1" customWidth="1"/>
    <col min="3" max="3" width="36.6640625" bestFit="1" customWidth="1"/>
    <col min="4" max="4" width="39.44140625" bestFit="1" customWidth="1"/>
    <col min="5" max="5" width="9.109375"/>
    <col min="10" max="10" width="34.6640625" bestFit="1" customWidth="1"/>
  </cols>
  <sheetData>
    <row r="1" spans="1:10" ht="15" thickBot="1" x14ac:dyDescent="0.35">
      <c r="A1" s="358" t="s">
        <v>233</v>
      </c>
      <c r="B1" s="358"/>
      <c r="C1" s="102"/>
      <c r="D1" s="102"/>
      <c r="E1" s="102"/>
      <c r="F1" s="102"/>
    </row>
    <row r="2" spans="1:10" x14ac:dyDescent="0.3">
      <c r="A2" s="352" t="s">
        <v>59</v>
      </c>
      <c r="B2" s="353"/>
    </row>
    <row r="3" spans="1:10" x14ac:dyDescent="0.3">
      <c r="A3" s="11" t="s">
        <v>62</v>
      </c>
      <c r="B3" s="13" t="s">
        <v>68</v>
      </c>
      <c r="C3" s="7"/>
      <c r="J3" s="3"/>
    </row>
    <row r="4" spans="1:10" s="10" customFormat="1" ht="13.8" x14ac:dyDescent="0.3">
      <c r="A4" s="356" t="s">
        <v>70</v>
      </c>
      <c r="B4" s="357"/>
      <c r="C4" s="8"/>
      <c r="J4" s="9"/>
    </row>
    <row r="5" spans="1:10" ht="31.8" x14ac:dyDescent="0.3">
      <c r="A5" s="15" t="s">
        <v>71</v>
      </c>
      <c r="B5" s="17" t="s">
        <v>63</v>
      </c>
      <c r="J5" s="1"/>
    </row>
    <row r="6" spans="1:10" ht="52.2" x14ac:dyDescent="0.3">
      <c r="A6" s="15" t="s">
        <v>72</v>
      </c>
      <c r="B6" s="17" t="s">
        <v>64</v>
      </c>
      <c r="C6" s="3"/>
    </row>
    <row r="7" spans="1:10" ht="42" x14ac:dyDescent="0.3">
      <c r="A7" s="15" t="s">
        <v>73</v>
      </c>
      <c r="B7" s="17" t="s">
        <v>112</v>
      </c>
    </row>
    <row r="8" spans="1:10" ht="42" x14ac:dyDescent="0.3">
      <c r="A8" s="15" t="s">
        <v>74</v>
      </c>
      <c r="B8" s="17" t="s">
        <v>113</v>
      </c>
      <c r="C8" s="3"/>
    </row>
    <row r="9" spans="1:10" ht="42" x14ac:dyDescent="0.3">
      <c r="A9" s="15" t="s">
        <v>89</v>
      </c>
      <c r="B9" s="17" t="s">
        <v>69</v>
      </c>
    </row>
    <row r="10" spans="1:10" ht="42" x14ac:dyDescent="0.3">
      <c r="A10" s="15" t="s">
        <v>75</v>
      </c>
      <c r="B10" s="17" t="s">
        <v>66</v>
      </c>
    </row>
    <row r="11" spans="1:10" x14ac:dyDescent="0.3">
      <c r="A11" s="15" t="s">
        <v>76</v>
      </c>
      <c r="B11" s="18" t="s">
        <v>65</v>
      </c>
    </row>
    <row r="12" spans="1:10" x14ac:dyDescent="0.3">
      <c r="A12" s="354" t="s">
        <v>60</v>
      </c>
      <c r="B12" s="355"/>
      <c r="C12" s="23"/>
    </row>
    <row r="13" spans="1:10" ht="31.8" x14ac:dyDescent="0.3">
      <c r="A13" s="20" t="s">
        <v>77</v>
      </c>
      <c r="B13" s="19" t="s">
        <v>67</v>
      </c>
    </row>
    <row r="14" spans="1:10" x14ac:dyDescent="0.3">
      <c r="A14" s="12" t="s">
        <v>78</v>
      </c>
      <c r="B14" s="21"/>
    </row>
    <row r="15" spans="1:10" x14ac:dyDescent="0.3">
      <c r="A15" s="12" t="s">
        <v>92</v>
      </c>
      <c r="B15" s="21"/>
    </row>
    <row r="16" spans="1:10" ht="15" thickBot="1" x14ac:dyDescent="0.35">
      <c r="A16" s="22" t="s">
        <v>93</v>
      </c>
      <c r="B16" s="16"/>
    </row>
    <row r="17" spans="1:3" x14ac:dyDescent="0.3">
      <c r="A17" s="24"/>
    </row>
    <row r="20" spans="1:3" x14ac:dyDescent="0.3">
      <c r="A20" s="1" t="s">
        <v>193</v>
      </c>
    </row>
    <row r="21" spans="1:3" x14ac:dyDescent="0.3">
      <c r="A21" s="25" t="s">
        <v>79</v>
      </c>
      <c r="B21" s="25" t="s">
        <v>202</v>
      </c>
      <c r="C21" s="1" t="s">
        <v>200</v>
      </c>
    </row>
    <row r="22" spans="1:3" x14ac:dyDescent="0.3">
      <c r="A22" s="25" t="s">
        <v>71</v>
      </c>
      <c r="B22" s="25" t="s">
        <v>203</v>
      </c>
      <c r="C22" s="1" t="s">
        <v>194</v>
      </c>
    </row>
    <row r="23" spans="1:3" x14ac:dyDescent="0.3">
      <c r="A23" s="25" t="s">
        <v>72</v>
      </c>
      <c r="B23" s="25" t="s">
        <v>222</v>
      </c>
      <c r="C23" s="1" t="s">
        <v>195</v>
      </c>
    </row>
    <row r="24" spans="1:3" x14ac:dyDescent="0.3">
      <c r="A24" s="25" t="s">
        <v>73</v>
      </c>
      <c r="B24" s="25"/>
    </row>
    <row r="25" spans="1:3" x14ac:dyDescent="0.3">
      <c r="A25" s="25" t="s">
        <v>74</v>
      </c>
      <c r="B25" s="25"/>
    </row>
    <row r="26" spans="1:3" x14ac:dyDescent="0.3">
      <c r="A26" s="25" t="s">
        <v>89</v>
      </c>
      <c r="B26" s="25"/>
    </row>
    <row r="27" spans="1:3" x14ac:dyDescent="0.3">
      <c r="A27" s="25" t="s">
        <v>75</v>
      </c>
      <c r="B27" s="25"/>
    </row>
    <row r="28" spans="1:3" x14ac:dyDescent="0.3">
      <c r="A28" s="25" t="s">
        <v>197</v>
      </c>
      <c r="B28" s="25"/>
    </row>
    <row r="29" spans="1:3" x14ac:dyDescent="0.3">
      <c r="A29" s="25" t="s">
        <v>198</v>
      </c>
      <c r="B29" s="25"/>
    </row>
    <row r="30" spans="1:3" x14ac:dyDescent="0.3">
      <c r="A30" s="25" t="s">
        <v>207</v>
      </c>
    </row>
  </sheetData>
  <mergeCells count="4">
    <mergeCell ref="A2:B2"/>
    <mergeCell ref="A12:B12"/>
    <mergeCell ref="A4:B4"/>
    <mergeCell ref="A1:B1"/>
  </mergeCells>
  <pageMargins left="0.7" right="0.7" top="0.75" bottom="0.75" header="0.3" footer="0.3"/>
  <pageSetup orientation="portrait" horizontalDpi="4294967293" verticalDpi="4294967293"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3B72-69F4-46D1-A529-825AEF406302}">
  <dimension ref="A1:O29"/>
  <sheetViews>
    <sheetView tabSelected="1" workbookViewId="0">
      <selection sqref="A1:C1"/>
    </sheetView>
  </sheetViews>
  <sheetFormatPr defaultColWidth="8.77734375" defaultRowHeight="14.4" x14ac:dyDescent="0.3"/>
  <cols>
    <col min="1" max="1" width="35.44140625" bestFit="1" customWidth="1"/>
    <col min="2" max="2" width="1.44140625" customWidth="1"/>
    <col min="3" max="3" width="12.77734375" bestFit="1" customWidth="1"/>
    <col min="5" max="5" width="35.44140625" customWidth="1"/>
    <col min="6" max="6" width="1.44140625" customWidth="1"/>
    <col min="7" max="7" width="12.77734375" customWidth="1"/>
    <col min="9" max="9" width="35.44140625" customWidth="1"/>
    <col min="10" max="10" width="1.44140625" customWidth="1"/>
    <col min="11" max="11" width="12.77734375" customWidth="1"/>
    <col min="13" max="13" width="35.44140625" customWidth="1"/>
    <col min="14" max="14" width="1.44140625" customWidth="1"/>
    <col min="15" max="15" width="12.77734375" customWidth="1"/>
  </cols>
  <sheetData>
    <row r="1" spans="1:15" ht="15" thickBot="1" x14ac:dyDescent="0.35">
      <c r="A1" s="337" t="s">
        <v>233</v>
      </c>
      <c r="B1" s="337"/>
      <c r="C1" s="337"/>
    </row>
    <row r="2" spans="1:15" ht="126.75" customHeight="1" thickTop="1" thickBot="1" x14ac:dyDescent="0.35">
      <c r="A2" s="362" t="s">
        <v>191</v>
      </c>
      <c r="B2" s="363"/>
      <c r="C2" s="363"/>
      <c r="D2" s="363"/>
      <c r="E2" s="363"/>
      <c r="F2" s="363"/>
      <c r="G2" s="363"/>
      <c r="H2" s="363"/>
      <c r="I2" s="363"/>
      <c r="J2" s="363"/>
      <c r="K2" s="363"/>
      <c r="L2" s="363"/>
      <c r="M2" s="363"/>
      <c r="N2" s="363"/>
      <c r="O2" s="364"/>
    </row>
    <row r="3" spans="1:15" ht="15" customHeight="1" thickTop="1" x14ac:dyDescent="0.3">
      <c r="A3" s="91"/>
      <c r="B3" s="91"/>
      <c r="C3" s="91"/>
      <c r="D3" s="91"/>
      <c r="E3" s="91"/>
      <c r="F3" s="91"/>
      <c r="G3" s="91"/>
      <c r="H3" s="91"/>
      <c r="I3" s="91"/>
      <c r="J3" s="91"/>
      <c r="K3" s="91"/>
      <c r="M3" s="91"/>
      <c r="N3" s="91"/>
      <c r="O3" s="91"/>
    </row>
    <row r="4" spans="1:15" ht="87" customHeight="1" x14ac:dyDescent="0.3">
      <c r="A4" s="361" t="s">
        <v>187</v>
      </c>
      <c r="B4" s="361"/>
      <c r="C4" s="361"/>
      <c r="D4" s="91"/>
      <c r="E4" s="359" t="s">
        <v>186</v>
      </c>
      <c r="F4" s="360"/>
      <c r="G4" s="360"/>
      <c r="H4" s="360"/>
      <c r="I4" s="360"/>
      <c r="J4" s="360"/>
      <c r="K4" s="360"/>
      <c r="L4" s="360"/>
      <c r="M4" s="360"/>
      <c r="N4" s="360"/>
      <c r="O4" s="360"/>
    </row>
    <row r="5" spans="1:15" x14ac:dyDescent="0.3">
      <c r="A5" s="100" t="s">
        <v>115</v>
      </c>
      <c r="B5" s="100"/>
      <c r="C5" s="100" t="s">
        <v>116</v>
      </c>
      <c r="D5" s="91"/>
      <c r="E5" s="98" t="s">
        <v>115</v>
      </c>
      <c r="F5" s="98"/>
      <c r="G5" s="98" t="s">
        <v>116</v>
      </c>
      <c r="H5" s="99"/>
      <c r="I5" s="98" t="s">
        <v>115</v>
      </c>
      <c r="J5" s="98"/>
      <c r="K5" s="98" t="s">
        <v>116</v>
      </c>
      <c r="L5" s="99"/>
      <c r="M5" s="98" t="s">
        <v>115</v>
      </c>
      <c r="N5" s="98"/>
      <c r="O5" s="98" t="s">
        <v>116</v>
      </c>
    </row>
    <row r="6" spans="1:15" x14ac:dyDescent="0.3">
      <c r="A6" s="92" t="s">
        <v>172</v>
      </c>
      <c r="B6" s="92"/>
      <c r="C6" s="93">
        <v>15</v>
      </c>
      <c r="E6" s="96" t="s">
        <v>121</v>
      </c>
      <c r="F6" s="94"/>
      <c r="G6" s="97"/>
      <c r="H6" s="99"/>
      <c r="I6" s="99" t="s">
        <v>138</v>
      </c>
      <c r="J6" s="99"/>
      <c r="K6" s="97"/>
      <c r="L6" s="99"/>
      <c r="M6" s="99"/>
      <c r="N6" s="99"/>
      <c r="O6" s="97"/>
    </row>
    <row r="7" spans="1:15" x14ac:dyDescent="0.3">
      <c r="A7" s="92" t="s">
        <v>41</v>
      </c>
      <c r="B7" s="92"/>
      <c r="C7" s="93"/>
      <c r="E7" s="94" t="s">
        <v>117</v>
      </c>
      <c r="F7" s="94"/>
      <c r="G7" s="97">
        <v>10</v>
      </c>
      <c r="H7" s="99"/>
      <c r="I7" s="94" t="s">
        <v>139</v>
      </c>
      <c r="J7" s="99"/>
      <c r="K7" s="97">
        <v>13</v>
      </c>
      <c r="L7" s="99"/>
      <c r="M7" s="96" t="s">
        <v>157</v>
      </c>
      <c r="N7" s="99"/>
      <c r="O7" s="97">
        <v>20</v>
      </c>
    </row>
    <row r="8" spans="1:15" x14ac:dyDescent="0.3">
      <c r="A8" s="95" t="s">
        <v>173</v>
      </c>
      <c r="B8" s="92"/>
      <c r="C8" s="93">
        <v>15</v>
      </c>
      <c r="E8" s="94"/>
      <c r="F8" s="94"/>
      <c r="G8" s="97"/>
      <c r="H8" s="99"/>
      <c r="I8" s="94" t="s">
        <v>140</v>
      </c>
      <c r="J8" s="99"/>
      <c r="K8" s="97">
        <v>20</v>
      </c>
      <c r="L8" s="99"/>
      <c r="M8" s="99"/>
      <c r="N8" s="99"/>
      <c r="O8" s="97"/>
    </row>
    <row r="9" spans="1:15" x14ac:dyDescent="0.3">
      <c r="A9" s="95" t="s">
        <v>174</v>
      </c>
      <c r="B9" s="92"/>
      <c r="C9" s="93">
        <v>15</v>
      </c>
      <c r="E9" s="94" t="s">
        <v>118</v>
      </c>
      <c r="F9" s="94"/>
      <c r="G9" s="97">
        <v>15</v>
      </c>
      <c r="H9" s="99"/>
      <c r="I9" s="99"/>
      <c r="J9" s="99"/>
      <c r="K9" s="97"/>
      <c r="L9" s="99"/>
      <c r="M9" s="96" t="s">
        <v>158</v>
      </c>
      <c r="N9" s="99"/>
      <c r="O9" s="97">
        <v>20</v>
      </c>
    </row>
    <row r="10" spans="1:15" x14ac:dyDescent="0.3">
      <c r="A10" s="95" t="s">
        <v>175</v>
      </c>
      <c r="B10" s="92"/>
      <c r="C10" s="93">
        <v>20</v>
      </c>
      <c r="E10" s="94" t="s">
        <v>119</v>
      </c>
      <c r="F10" s="94"/>
      <c r="G10" s="97">
        <v>15</v>
      </c>
      <c r="H10" s="99"/>
      <c r="I10" s="96" t="s">
        <v>141</v>
      </c>
      <c r="J10" s="94"/>
      <c r="K10" s="97"/>
      <c r="L10" s="99"/>
      <c r="M10" s="99"/>
      <c r="N10" s="99"/>
      <c r="O10" s="97"/>
    </row>
    <row r="11" spans="1:15" x14ac:dyDescent="0.3">
      <c r="A11" s="92" t="s">
        <v>176</v>
      </c>
      <c r="B11" s="92"/>
      <c r="C11" s="93">
        <v>20</v>
      </c>
      <c r="E11" s="99"/>
      <c r="F11" s="99"/>
      <c r="G11" s="97"/>
      <c r="H11" s="99"/>
      <c r="I11" s="94" t="s">
        <v>142</v>
      </c>
      <c r="J11" s="94"/>
      <c r="K11" s="97">
        <v>27</v>
      </c>
      <c r="L11" s="99"/>
      <c r="M11" s="99" t="s">
        <v>159</v>
      </c>
      <c r="N11" s="99"/>
      <c r="O11" s="97"/>
    </row>
    <row r="12" spans="1:15" x14ac:dyDescent="0.3">
      <c r="A12" s="92" t="s">
        <v>177</v>
      </c>
      <c r="B12" s="92"/>
      <c r="C12" s="93">
        <v>20</v>
      </c>
      <c r="E12" s="96" t="s">
        <v>120</v>
      </c>
      <c r="F12" s="99"/>
      <c r="G12" s="97"/>
      <c r="H12" s="99"/>
      <c r="I12" s="94" t="s">
        <v>143</v>
      </c>
      <c r="J12" s="94"/>
      <c r="K12" s="97">
        <v>20</v>
      </c>
      <c r="L12" s="99"/>
      <c r="M12" s="94" t="s">
        <v>160</v>
      </c>
      <c r="N12" s="99"/>
      <c r="O12" s="97">
        <v>20</v>
      </c>
    </row>
    <row r="13" spans="1:15" x14ac:dyDescent="0.3">
      <c r="A13" s="92" t="s">
        <v>178</v>
      </c>
      <c r="B13" s="92"/>
      <c r="C13" s="93">
        <v>23</v>
      </c>
      <c r="E13" s="94" t="s">
        <v>122</v>
      </c>
      <c r="F13" s="99"/>
      <c r="G13" s="97">
        <v>15</v>
      </c>
      <c r="H13" s="99"/>
      <c r="I13" s="94" t="s">
        <v>144</v>
      </c>
      <c r="J13" s="94"/>
      <c r="K13" s="97">
        <v>20</v>
      </c>
      <c r="L13" s="99"/>
      <c r="M13" s="94" t="s">
        <v>161</v>
      </c>
      <c r="N13" s="99"/>
      <c r="O13" s="97">
        <v>24</v>
      </c>
    </row>
    <row r="14" spans="1:15" x14ac:dyDescent="0.3">
      <c r="A14" s="92" t="s">
        <v>179</v>
      </c>
      <c r="B14" s="92"/>
      <c r="C14" s="93">
        <v>20</v>
      </c>
      <c r="E14" s="94" t="s">
        <v>123</v>
      </c>
      <c r="F14" s="99"/>
      <c r="G14" s="97">
        <v>19</v>
      </c>
      <c r="H14" s="99"/>
      <c r="I14" s="94"/>
      <c r="J14" s="94"/>
      <c r="K14" s="97"/>
      <c r="L14" s="99"/>
      <c r="M14" s="99"/>
      <c r="N14" s="99"/>
      <c r="O14" s="97"/>
    </row>
    <row r="15" spans="1:15" x14ac:dyDescent="0.3">
      <c r="A15" s="92" t="s">
        <v>180</v>
      </c>
      <c r="B15" s="92"/>
      <c r="C15" s="93">
        <v>24</v>
      </c>
      <c r="E15" s="99"/>
      <c r="F15" s="99"/>
      <c r="G15" s="97"/>
      <c r="H15" s="99"/>
      <c r="I15" s="96" t="s">
        <v>145</v>
      </c>
      <c r="J15" s="99"/>
      <c r="K15" s="97"/>
      <c r="L15" s="99"/>
      <c r="M15" s="96" t="s">
        <v>162</v>
      </c>
      <c r="N15" s="94"/>
      <c r="O15" s="97"/>
    </row>
    <row r="16" spans="1:15" x14ac:dyDescent="0.3">
      <c r="A16" s="92" t="s">
        <v>181</v>
      </c>
      <c r="B16" s="92"/>
      <c r="C16" s="93">
        <v>20</v>
      </c>
      <c r="E16" s="99" t="s">
        <v>124</v>
      </c>
      <c r="F16" s="99"/>
      <c r="G16" s="97"/>
      <c r="H16" s="99"/>
      <c r="I16" s="94" t="s">
        <v>146</v>
      </c>
      <c r="J16" s="99"/>
      <c r="K16" s="97">
        <v>25</v>
      </c>
      <c r="L16" s="99"/>
      <c r="M16" s="94" t="s">
        <v>163</v>
      </c>
      <c r="N16" s="94"/>
      <c r="O16" s="97">
        <v>20</v>
      </c>
    </row>
    <row r="17" spans="1:15" x14ac:dyDescent="0.3">
      <c r="A17" s="92" t="s">
        <v>182</v>
      </c>
      <c r="B17" s="92"/>
      <c r="C17" s="93">
        <v>10</v>
      </c>
      <c r="E17" s="94" t="s">
        <v>125</v>
      </c>
      <c r="F17" s="99"/>
      <c r="G17" s="97">
        <v>15</v>
      </c>
      <c r="H17" s="99"/>
      <c r="I17" s="94" t="s">
        <v>147</v>
      </c>
      <c r="J17" s="99"/>
      <c r="K17" s="97">
        <v>20</v>
      </c>
      <c r="L17" s="99"/>
      <c r="M17" s="94" t="s">
        <v>164</v>
      </c>
      <c r="N17" s="94"/>
      <c r="O17" s="97">
        <v>10</v>
      </c>
    </row>
    <row r="18" spans="1:15" x14ac:dyDescent="0.3">
      <c r="A18" s="92" t="s">
        <v>183</v>
      </c>
      <c r="B18" s="92"/>
      <c r="C18" s="93">
        <v>10</v>
      </c>
      <c r="E18" s="94" t="s">
        <v>126</v>
      </c>
      <c r="F18" s="99"/>
      <c r="G18" s="97">
        <v>15</v>
      </c>
      <c r="H18" s="99"/>
      <c r="I18" s="94" t="s">
        <v>148</v>
      </c>
      <c r="J18" s="99"/>
      <c r="K18" s="97">
        <v>15</v>
      </c>
      <c r="L18" s="99"/>
      <c r="M18" s="94" t="s">
        <v>165</v>
      </c>
      <c r="N18" s="94"/>
      <c r="O18" s="97">
        <v>10</v>
      </c>
    </row>
    <row r="19" spans="1:15" x14ac:dyDescent="0.3">
      <c r="A19" s="92" t="s">
        <v>184</v>
      </c>
      <c r="B19" s="92"/>
      <c r="C19" s="93">
        <v>20</v>
      </c>
      <c r="E19" s="99"/>
      <c r="F19" s="99"/>
      <c r="G19" s="97"/>
      <c r="H19" s="99"/>
      <c r="I19" s="94" t="s">
        <v>149</v>
      </c>
      <c r="J19" s="99">
        <v>20</v>
      </c>
      <c r="K19" s="97"/>
      <c r="L19" s="99"/>
      <c r="M19" s="94" t="s">
        <v>166</v>
      </c>
      <c r="N19" s="94"/>
      <c r="O19" s="97">
        <v>15</v>
      </c>
    </row>
    <row r="20" spans="1:15" x14ac:dyDescent="0.3">
      <c r="A20" s="92" t="s">
        <v>185</v>
      </c>
      <c r="B20" s="92"/>
      <c r="C20" s="93">
        <v>20</v>
      </c>
      <c r="E20" s="99" t="s">
        <v>127</v>
      </c>
      <c r="F20" s="99"/>
      <c r="G20" s="97"/>
      <c r="H20" s="99"/>
      <c r="I20" s="99"/>
      <c r="J20" s="99"/>
      <c r="K20" s="97"/>
      <c r="L20" s="99"/>
      <c r="M20" s="94"/>
      <c r="N20" s="99"/>
      <c r="O20" s="97"/>
    </row>
    <row r="21" spans="1:15" x14ac:dyDescent="0.3">
      <c r="E21" s="94" t="s">
        <v>128</v>
      </c>
      <c r="F21" s="99"/>
      <c r="G21" s="97" t="s">
        <v>129</v>
      </c>
      <c r="H21" s="99"/>
      <c r="I21" s="96" t="s">
        <v>150</v>
      </c>
      <c r="J21" s="99"/>
      <c r="K21" s="97"/>
      <c r="L21" s="99"/>
      <c r="M21" s="96" t="s">
        <v>167</v>
      </c>
      <c r="N21" s="99"/>
      <c r="O21" s="97">
        <v>20</v>
      </c>
    </row>
    <row r="22" spans="1:15" ht="15" customHeight="1" x14ac:dyDescent="0.3">
      <c r="E22" s="94" t="s">
        <v>130</v>
      </c>
      <c r="F22" s="99"/>
      <c r="G22" s="97" t="s">
        <v>131</v>
      </c>
      <c r="H22" s="99"/>
      <c r="I22" s="94" t="s">
        <v>151</v>
      </c>
      <c r="J22" s="99"/>
      <c r="K22" s="97">
        <v>20</v>
      </c>
      <c r="L22" s="99"/>
      <c r="M22" s="94"/>
      <c r="N22" s="99"/>
      <c r="O22" s="97"/>
    </row>
    <row r="23" spans="1:15" x14ac:dyDescent="0.3">
      <c r="E23" s="94" t="s">
        <v>132</v>
      </c>
      <c r="F23" s="99"/>
      <c r="G23" s="97" t="s">
        <v>133</v>
      </c>
      <c r="H23" s="99"/>
      <c r="I23" s="94" t="s">
        <v>146</v>
      </c>
      <c r="J23" s="99"/>
      <c r="K23" s="97">
        <v>23</v>
      </c>
      <c r="L23" s="99"/>
      <c r="M23" s="96" t="s">
        <v>168</v>
      </c>
      <c r="N23" s="99"/>
      <c r="O23" s="97">
        <v>30</v>
      </c>
    </row>
    <row r="24" spans="1:15" x14ac:dyDescent="0.3">
      <c r="E24" s="94" t="s">
        <v>134</v>
      </c>
      <c r="F24" s="99"/>
      <c r="G24" s="97">
        <v>15</v>
      </c>
      <c r="H24" s="99"/>
      <c r="I24" s="94" t="s">
        <v>152</v>
      </c>
      <c r="J24" s="99"/>
      <c r="K24" s="97">
        <v>23</v>
      </c>
      <c r="L24" s="99"/>
      <c r="M24" s="94"/>
      <c r="N24" s="99"/>
      <c r="O24" s="97"/>
    </row>
    <row r="25" spans="1:15" x14ac:dyDescent="0.3">
      <c r="E25" s="99"/>
      <c r="F25" s="99"/>
      <c r="G25" s="97"/>
      <c r="H25" s="99"/>
      <c r="I25" s="99"/>
      <c r="J25" s="99"/>
      <c r="K25" s="97"/>
      <c r="L25" s="99"/>
      <c r="M25" s="99" t="s">
        <v>169</v>
      </c>
      <c r="N25" s="99"/>
      <c r="O25" s="97"/>
    </row>
    <row r="26" spans="1:15" x14ac:dyDescent="0.3">
      <c r="E26" s="99" t="s">
        <v>135</v>
      </c>
      <c r="F26" s="99"/>
      <c r="G26" s="97">
        <v>21</v>
      </c>
      <c r="H26" s="99"/>
      <c r="I26" s="96" t="s">
        <v>153</v>
      </c>
      <c r="J26" s="99"/>
      <c r="K26" s="97"/>
      <c r="L26" s="99"/>
      <c r="M26" s="94" t="s">
        <v>170</v>
      </c>
      <c r="N26" s="99"/>
      <c r="O26" s="97">
        <v>20</v>
      </c>
    </row>
    <row r="27" spans="1:15" x14ac:dyDescent="0.3">
      <c r="E27" s="99"/>
      <c r="F27" s="99"/>
      <c r="G27" s="97"/>
      <c r="H27" s="99"/>
      <c r="I27" s="94" t="s">
        <v>154</v>
      </c>
      <c r="J27" s="99"/>
      <c r="K27" s="97">
        <v>20</v>
      </c>
      <c r="L27" s="99"/>
      <c r="M27" s="94" t="s">
        <v>134</v>
      </c>
      <c r="N27" s="99"/>
      <c r="O27" s="97">
        <v>16</v>
      </c>
    </row>
    <row r="28" spans="1:15" x14ac:dyDescent="0.3">
      <c r="E28" s="99" t="s">
        <v>136</v>
      </c>
      <c r="F28" s="99"/>
      <c r="G28" s="97"/>
      <c r="H28" s="99"/>
      <c r="I28" s="94" t="s">
        <v>155</v>
      </c>
      <c r="J28" s="99"/>
      <c r="K28" s="97">
        <v>20</v>
      </c>
      <c r="L28" s="99"/>
      <c r="M28" s="94" t="s">
        <v>171</v>
      </c>
      <c r="N28" s="99"/>
      <c r="O28" s="97">
        <v>15</v>
      </c>
    </row>
    <row r="29" spans="1:15" x14ac:dyDescent="0.3">
      <c r="A29" t="s">
        <v>190</v>
      </c>
      <c r="E29" s="94" t="s">
        <v>137</v>
      </c>
      <c r="F29" s="99"/>
      <c r="G29" s="97">
        <v>18</v>
      </c>
      <c r="H29" s="99"/>
      <c r="I29" s="94" t="s">
        <v>156</v>
      </c>
      <c r="J29" s="99"/>
      <c r="K29" s="97">
        <v>34</v>
      </c>
      <c r="L29" s="99"/>
      <c r="M29" s="99"/>
      <c r="N29" s="99"/>
      <c r="O29" s="99"/>
    </row>
  </sheetData>
  <mergeCells count="4">
    <mergeCell ref="E4:O4"/>
    <mergeCell ref="A4:C4"/>
    <mergeCell ref="A1:C1"/>
    <mergeCell ref="A2:O2"/>
  </mergeCells>
  <hyperlinks>
    <hyperlink ref="E4:O4" r:id="rId1" display="This list is adapted from the ASHRAE Equipment Life Expectancy chart_x000a_For additional information, visit ASHRAE.org " xr:uid="{1555CE08-1595-482B-89EE-F096B48D944C}"/>
    <hyperlink ref="A4:C4" r:id="rId2" display="* This list is adapted from the State Energy Conservation Office LoanSTAR UCRM Numbering Assignments_x000a_For additional information visit comptroller.texas.gov/programs/SECO" xr:uid="{3CB74D8E-31E0-46B7-A793-7C529C32697F}"/>
  </hyperlinks>
  <pageMargins left="0.7" right="0.7" top="0.75" bottom="0.75" header="0.3" footer="0.3"/>
  <pageSetup orientation="portrait" verticalDpi="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E15A9A5A860F4899AC465385DB471F" ma:contentTypeVersion="18" ma:contentTypeDescription="Create a new document." ma:contentTypeScope="" ma:versionID="0ec1f8a987ec67041bb3a4ec26158fc4">
  <xsd:schema xmlns:xsd="http://www.w3.org/2001/XMLSchema" xmlns:xs="http://www.w3.org/2001/XMLSchema" xmlns:p="http://schemas.microsoft.com/office/2006/metadata/properties" xmlns:ns2="ab79eccc-0843-4f5e-9610-a179bbe6941a" xmlns:ns3="68153d68-bbde-4db0-9dce-d1c8eafbcae3" targetNamespace="http://schemas.microsoft.com/office/2006/metadata/properties" ma:root="true" ma:fieldsID="af23375826d009869dfe6fb11ae2c5d4" ns2:_="" ns3:_="">
    <xsd:import namespace="ab79eccc-0843-4f5e-9610-a179bbe6941a"/>
    <xsd:import namespace="68153d68-bbde-4db0-9dce-d1c8eafbca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9eccc-0843-4f5e-9610-a179bbe69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c1f7047-2e7d-46e0-80be-4d364b7a7d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153d68-bbde-4db0-9dce-d1c8eafbcae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224d92f-1331-422b-9a3e-93f3e155fd7f}" ma:internalName="TaxCatchAll" ma:showField="CatchAllData" ma:web="68153d68-bbde-4db0-9dce-d1c8eafbca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79eccc-0843-4f5e-9610-a179bbe6941a">
      <Terms xmlns="http://schemas.microsoft.com/office/infopath/2007/PartnerControls"/>
    </lcf76f155ced4ddcb4097134ff3c332f>
    <TaxCatchAll xmlns="68153d68-bbde-4db0-9dce-d1c8eafbcae3" xsi:nil="true"/>
  </documentManagement>
</p:properties>
</file>

<file path=customXml/itemProps1.xml><?xml version="1.0" encoding="utf-8"?>
<ds:datastoreItem xmlns:ds="http://schemas.openxmlformats.org/officeDocument/2006/customXml" ds:itemID="{4D1092E8-03C3-482C-A013-4A8A0F9DB844}"/>
</file>

<file path=customXml/itemProps2.xml><?xml version="1.0" encoding="utf-8"?>
<ds:datastoreItem xmlns:ds="http://schemas.openxmlformats.org/officeDocument/2006/customXml" ds:itemID="{146B7436-280A-481D-A7E8-3D83E6753CDE}"/>
</file>

<file path=customXml/itemProps3.xml><?xml version="1.0" encoding="utf-8"?>
<ds:datastoreItem xmlns:ds="http://schemas.openxmlformats.org/officeDocument/2006/customXml" ds:itemID="{06F2F010-DFDA-4D72-BC2C-B809C3B42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Project Worksheet </vt:lpstr>
      <vt:lpstr>Calculator</vt:lpstr>
      <vt:lpstr>Standard Eligible Measures</vt:lpstr>
      <vt:lpstr>Useful Life Reference</vt:lpstr>
      <vt:lpstr>INSTRUCTIONS!Print_Area</vt:lpstr>
      <vt:lpstr>'Project Worksheet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2021-06-25T21:25:59Z</dcterms:created>
  <dcterms:modified xsi:type="dcterms:W3CDTF">2025-02-28T16:42:15Z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0x010100B5E15A9A5A860F4899AC465385DB471F</vt:lpwstr>
  </property>
</Properties>
</file>